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'Локальная смета 12 гр. Для Т'!$35:$35</definedName>
    <definedName name="_xlnm.Print_Area" localSheetId="0">'Локальная смета 12 гр. Для Т'!$A$1:$L$284</definedName>
  </definedNames>
  <calcPr fullCalcOnLoad="1"/>
</workbook>
</file>

<file path=xl/sharedStrings.xml><?xml version="1.0" encoding="utf-8"?>
<sst xmlns="http://schemas.openxmlformats.org/spreadsheetml/2006/main" count="3779" uniqueCount="456">
  <si>
    <t>Smeta.ru  (495) 974-1589</t>
  </si>
  <si>
    <t>_PS_</t>
  </si>
  <si>
    <t>Smeta.ru</t>
  </si>
  <si>
    <t/>
  </si>
  <si>
    <t>Новый объект</t>
  </si>
  <si>
    <t>Учебный пример</t>
  </si>
  <si>
    <t>ТЕР МО</t>
  </si>
  <si>
    <t>Сметные нормы списания</t>
  </si>
  <si>
    <t>Коды ценников</t>
  </si>
  <si>
    <t>ТЕР МО Ремонт</t>
  </si>
  <si>
    <t>Версия 4. Типовой расчёт (0,94) для норм 2001 года  МДС 81.33-2004 и МДС 81.25-99 без параметров</t>
  </si>
  <si>
    <t>Поправки  для НБ 2001 года от ноября 2006 года</t>
  </si>
  <si>
    <t>Новая локальная смета</t>
  </si>
  <si>
    <t>{A2FCF273-7AA1-4F06-BAB5-ACF0B7BE21E6}</t>
  </si>
  <si>
    <t>Новый раздел</t>
  </si>
  <si>
    <t>Демонтаж</t>
  </si>
  <si>
    <t>{5E9482A3-F84B-4E57-A9AC-195D7B607468}</t>
  </si>
  <si>
    <t>1</t>
  </si>
  <si>
    <t>57-2-4</t>
  </si>
  <si>
    <t>Разборка покрытий полов цементных</t>
  </si>
  <si>
    <t>100 м2</t>
  </si>
  <si>
    <t>ТЕРр Московской обл.,сб.57,поз.2-4</t>
  </si>
  <si>
    <t>)*1,25</t>
  </si>
  <si>
    <t>)*1,15</t>
  </si>
  <si>
    <t>100 м2 покрытия</t>
  </si>
  <si>
    <t>Ремонтно-строительные работы</t>
  </si>
  <si>
    <t>Полы</t>
  </si>
  <si>
    <t>57</t>
  </si>
  <si>
    <t>01. Разборка покрытий с очисткой материалов и оснований. 02. Укладка на строительной площадке.</t>
  </si>
  <si>
    <t>2</t>
  </si>
  <si>
    <t>53-2-1</t>
  </si>
  <si>
    <t>Разборка кладки стен из: кирпича</t>
  </si>
  <si>
    <t>10 м3</t>
  </si>
  <si>
    <t>ТЕРр Московской обл.,сб.53,поз.2-1</t>
  </si>
  <si>
    <t>10 м3 кладки</t>
  </si>
  <si>
    <t>Стены</t>
  </si>
  <si>
    <t>53</t>
  </si>
  <si>
    <t>3</t>
  </si>
  <si>
    <t>65-30-2</t>
  </si>
  <si>
    <t>Разборка воздуховодов из листовой стали толщиной до 0,9 мм диаметром/периметром до 320 мм /1000 мм</t>
  </si>
  <si>
    <t>ТЕРр Московской обл.,сб.65,поз.30-2</t>
  </si>
  <si>
    <t>100 м2 поверхности воздуховодов</t>
  </si>
  <si>
    <t>Внутренние санитарно-технические работы: демонтаж и разборка</t>
  </si>
  <si>
    <t>65-1</t>
  </si>
  <si>
    <t>01. Снятие креплений. 02. Разборка воздуховодов на части.</t>
  </si>
  <si>
    <t>4</t>
  </si>
  <si>
    <t>61-2-3</t>
  </si>
  <si>
    <t>Ремонт штукатурки внутренних стен по камню известковым раствором площадью отдельных мест до 10 м2: толщиной слоя до 20 мм</t>
  </si>
  <si>
    <t>ТЕРр Московской обл.,сб.61,поз.2-3</t>
  </si>
  <si>
    <t>100 м2 отремонтированной поверхности</t>
  </si>
  <si>
    <t>Штукатурные работы</t>
  </si>
  <si>
    <t>61</t>
  </si>
  <si>
    <t>01. Отбивка старой штукатурки. 02. Подготовка поверхностей насечкой вручную. 03. Оштукатуривание отдельных мест. 04. Отделка усенков, лузг, ребер, фасок.</t>
  </si>
  <si>
    <t>5</t>
  </si>
  <si>
    <t>62-39-1</t>
  </si>
  <si>
    <t>Промывка поверхности окрашенной масляными красками стен и фасадов</t>
  </si>
  <si>
    <t>ТЕРр Московской обл.,сб.62,поз.39-1</t>
  </si>
  <si>
    <t>100 м2 промытой поверхности</t>
  </si>
  <si>
    <t>Малярные работы</t>
  </si>
  <si>
    <t>62</t>
  </si>
  <si>
    <t>01. Приготовление моющего раствора. 02. Промывка поверхности.</t>
  </si>
  <si>
    <t>6</t>
  </si>
  <si>
    <t>13-06-003-1</t>
  </si>
  <si>
    <t>Очистка поверхности щетками от пожароизоляции</t>
  </si>
  <si>
    <t>1 м2</t>
  </si>
  <si>
    <t>ТЕР Московской обл.,сб.13,гл.06,табл.003,поз.1</t>
  </si>
  <si>
    <t>1 м2 очищаемой поверхности</t>
  </si>
  <si>
    <t>Общестроительные работы</t>
  </si>
  <si>
    <t>Защита строительных конструкций и оборудования от коррозии</t>
  </si>
  <si>
    <t>13</t>
  </si>
  <si>
    <t>01. Очистка поверхности. 02. Контроль качества.</t>
  </si>
  <si>
    <t>7</t>
  </si>
  <si>
    <t>Очистка поверхности щетками</t>
  </si>
  <si>
    <t>8</t>
  </si>
  <si>
    <t>Промывка поверхности окрашенной масляными красками колонн</t>
  </si>
  <si>
    <t>9</t>
  </si>
  <si>
    <t>10</t>
  </si>
  <si>
    <t>69-9-1</t>
  </si>
  <si>
    <t>Очистка помещений от строительного мусора</t>
  </si>
  <si>
    <t>100 т</t>
  </si>
  <si>
    <t>ТЕРр Московской обл.,сб.69,поз.9-1</t>
  </si>
  <si>
    <t>Прочие ремонтно-строительные работы</t>
  </si>
  <si>
    <t>69</t>
  </si>
  <si>
    <t>01. Сгребание мусора в кучи и относка его на расстояние до 20 м. 02. Спуск мусора по желобу с откидкой его от желоба в сторону (при необходимости). 03. Подметание пола со смачиванием, соскабливанием раствора (при необходимости).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</si>
  <si>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</si>
  <si>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</si>
  <si>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</si>
  <si>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</si>
  <si>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</si>
  <si>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</si>
  <si>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</si>
  <si>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</si>
  <si>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</si>
  <si>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</si>
  <si>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</si>
  <si>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</si>
  <si>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</si>
  <si>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</si>
  <si>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</si>
  <si>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</si>
  <si>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</si>
  <si>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</si>
  <si>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</si>
  <si>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</si>
  <si>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</si>
  <si>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</si>
  <si>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Восстановление и ремонт конструкций</t>
  </si>
  <si>
    <t>{3BE463E9-07B5-416E-9FE9-3455AFEE23A2}</t>
  </si>
  <si>
    <t>Новый подраздел</t>
  </si>
  <si>
    <t>{BFF3BFED-C686-44C1-B85F-E3044B460DCC}</t>
  </si>
  <si>
    <t>11-01-014-3</t>
  </si>
  <si>
    <t>Устройство полов бетонных толщиной 200 мм</t>
  </si>
  <si>
    <t>ТЕР Московской обл.,сб.11,гл.01,табл.014,поз.3</t>
  </si>
  <si>
    <t>100 м2 пола</t>
  </si>
  <si>
    <t>11</t>
  </si>
  <si>
    <t>{0CFFE4ED-3A67-404B-A9F8-57B70F6F9F90}</t>
  </si>
  <si>
    <t>08-02-001-8</t>
  </si>
  <si>
    <t>Кладка стен кирпичных внутренних при высоте этажа свыше 4 м</t>
  </si>
  <si>
    <t>м3</t>
  </si>
  <si>
    <t>ТЕР Московской обл.,сб.08,гл.02,табл.001,поз.8</t>
  </si>
  <si>
    <t>1 м3 кладки</t>
  </si>
  <si>
    <t>Конструкции из кирпича и блоков в жилищно-гражданских зданиях</t>
  </si>
  <si>
    <t>06-01-034-9</t>
  </si>
  <si>
    <t>Устройство перемычек</t>
  </si>
  <si>
    <t>100 м3</t>
  </si>
  <si>
    <t>ТЕР Московской обл.,сб.06,гл.01,табл.034,поз.9</t>
  </si>
  <si>
    <t>100 м3  железобетона в деле</t>
  </si>
  <si>
    <t>Бетонные и железобетонные монолитные конструкции в промышленном строительстве</t>
  </si>
  <si>
    <t>6-1</t>
  </si>
  <si>
    <t>01. Раскрой и установка брусьев, брусков и досок. 02. Установка щитов опалубки. 03. Крепление элементов опалубки гвоздями строительными. 04. Установка и сварка арматуры. 05. Укладка бетонной смеси.</t>
  </si>
  <si>
    <t>Отделочные работы</t>
  </si>
  <si>
    <t>{D8C9DA26-2CB6-490D-B32A-BDD49471D85A}</t>
  </si>
  <si>
    <t>15-02-016-3</t>
  </si>
  <si>
    <t>Оштукатуривание поверхностей цементно-известковым или цементным раствором по камню и бетону улучшенное стен</t>
  </si>
  <si>
    <t>ТЕР Московской обл.,сб.15,гл.02,табл.016,поз.3</t>
  </si>
  <si>
    <t>100 м2 оштукатуриваемой поверхности</t>
  </si>
  <si>
    <t>15</t>
  </si>
  <si>
    <t>01. Hабивка полос штукатурной сетки в местах примыканий. 02. Hанесение раствора на поверхности с разравниванием и затиркой накрывочного слоя. 03. Оштукатуривание откосов ниш отопления. 04. Обмазка раствором коробок, наличников и плинтусов.</t>
  </si>
  <si>
    <t>15-04-005-3</t>
  </si>
  <si>
    <t>Окраска поливинилацетатными водоэмульсионными составами улучшенная по штукатурке стен</t>
  </si>
  <si>
    <t>ТЕР Московской обл.,сб.15,гл.04,табл.005,поз.3</t>
  </si>
  <si>
    <t>100 м2 окрашиваемой поверхности</t>
  </si>
  <si>
    <t>01. Hанесение шпатлевки на трещины и раковины. 02. Шлифовка подмазанных мест. 03. Окраска поверхностей.</t>
  </si>
  <si>
    <t>15-02-036-1</t>
  </si>
  <si>
    <t>Штукатурка по сетке без устройства каркаса улучшенная колонн</t>
  </si>
  <si>
    <t>ТЕР Московской обл.,сб.15,гл.02,табл.036,поз.1</t>
  </si>
  <si>
    <t>15-04-005-5</t>
  </si>
  <si>
    <t>Окраска поливинилацетатными водоэмульсионными составами улучшенная по сборным конструкциям, подготовленным под окраску колонн</t>
  </si>
  <si>
    <t>ТЕР Московской обл.,сб.15,гл.04,табл.005,поз.5</t>
  </si>
  <si>
    <t>15-04-030-3</t>
  </si>
  <si>
    <t>Масляная окраска металлических поверхностей стальных балок, труб диаметром более 50 мм и т.п., количество окрасок 2</t>
  </si>
  <si>
    <t>ТЕР Московской обл.,сб.15,гл.04,табл.030,поз.3</t>
  </si>
  <si>
    <t>01. Покрытие полов лаком (нормы 1, 2). 02. Hанесение клейстера на поверхность стен и полов (нормы 3, 4). 03. Оклейка тканями (нормы 3, 4). 04. Огнезащитная пропитка текстильных покрытий (норма 5).</t>
  </si>
  <si>
    <t>Проемы</t>
  </si>
  <si>
    <t>{1CBEBBF3-71D3-4E0B-86D5-0C82F61842E1}</t>
  </si>
  <si>
    <t>10-01-039-1</t>
  </si>
  <si>
    <t>Установка блоков в наружных и внутренних дверных проемах в каменных стенах площадью проема до 3 м2</t>
  </si>
  <si>
    <t>ТЕР Московской обл.,сб.10,гл.01,табл.039,поз.1</t>
  </si>
  <si>
    <t>100 м2 проемов</t>
  </si>
  <si>
    <t>Деревянные конструкции</t>
  </si>
  <si>
    <t>01. Осмолка и обивка коробок толем (нормы 1, 2, 5). 02. Установка блоков. 03. Установка наличников (нормы 3, 4). 04. Установка приборов.</t>
  </si>
  <si>
    <t>Электрика</t>
  </si>
  <si>
    <t>{01C9C77B-F2A2-4AEE-A61B-692AB57AB417}</t>
  </si>
  <si>
    <t>67-9-1</t>
  </si>
  <si>
    <t>Смена выключателей</t>
  </si>
  <si>
    <t>100 шт.</t>
  </si>
  <si>
    <t>ТЕРр Московской обл.,сб.67,поз.9-1</t>
  </si>
  <si>
    <t>Электромонтажные работы</t>
  </si>
  <si>
    <t>67</t>
  </si>
  <si>
    <t>01. Снятие выключателей или розеток с отсоединением их от проводов. 02. Установка новых выключателей или розеток с подсоединением проводов. 03. Проверка работы выключателей или розеток.</t>
  </si>
  <si>
    <t>67-9-2</t>
  </si>
  <si>
    <t>Смена розеток</t>
  </si>
  <si>
    <t>ТЕРр Московской обл.,сб.67,поз.9-2</t>
  </si>
  <si>
    <t>67-8-2</t>
  </si>
  <si>
    <t>Смена светильников с люминесцентными лампами</t>
  </si>
  <si>
    <t>ТЕРр Московской обл.,сб.67,поз.8-2</t>
  </si>
  <si>
    <t>01. Снятие плафона или рассеивателя (при необходимости). 02. Снятие светильника. 03. Установка нового светильника. 04. Установка плафона или рассеивателя (при необходимости). 05. Проверка работы светильника.</t>
  </si>
  <si>
    <t>Вентиляция</t>
  </si>
  <si>
    <t>{950D6EE3-DD06-4427-952A-38EDD18D3959}</t>
  </si>
  <si>
    <t>20-01-001-4</t>
  </si>
  <si>
    <t>Прокладка воздуховодов из листовой, оцинкованной стали и алюминия класса H (нормальные) толщиной 0,6 мм, диаметром до 250 мм</t>
  </si>
  <si>
    <t>ТЕР Московской обл.,сб.20,гл.01,табл.001,поз.4</t>
  </si>
  <si>
    <t>100 м2 поверхности облицовки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</si>
  <si>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</si>
  <si>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</t>
  </si>
  <si>
    <t>01. Сборка звеньев воздуховодов в блоки. 02. Установка и заделка креплений. 03. Подъем блоков и временная их подвеска. 04. Установка блоков в проектное положение. 05. Соединение блоков на болтах с постановкой прокладок.</t>
  </si>
  <si>
    <t>Огнезащита</t>
  </si>
  <si>
    <t>{A3C2389E-EAFF-42F0-B474-F0E887FE85B7}</t>
  </si>
  <si>
    <t>13-03-004-24</t>
  </si>
  <si>
    <t>Окраска металлических огрунтованных поверхностей пастой огнезащитной ВПМ-2</t>
  </si>
  <si>
    <t>ТЕР Московской обл.,сб.13,гл.03,табл.004,поз.24</t>
  </si>
  <si>
    <t>100 м2 внутренней поверхности шахты</t>
  </si>
  <si>
    <t>01. Подготовка окрасочных агрегатов. 02. Приготовление состава. 03. Нанесение окрасочного состава. 04. Промывка, очистка окрасочных агрегатов и шлангов. 05. Контроль качества.</t>
  </si>
  <si>
    <t>Итого</t>
  </si>
  <si>
    <t>Итого с НДС</t>
  </si>
  <si>
    <t>Итого с НДС (18%)</t>
  </si>
  <si>
    <t>1-3.0-50</t>
  </si>
  <si>
    <t>Затраты труда рабочих, разряд работ 3.0</t>
  </si>
  <si>
    <t>чел.-ч</t>
  </si>
  <si>
    <t>Затраты труда машинистов</t>
  </si>
  <si>
    <t>чел.час</t>
  </si>
  <si>
    <t>031121</t>
  </si>
  <si>
    <t>483583</t>
  </si>
  <si>
    <t>Подъемники мачтовые строительные 0.5 т</t>
  </si>
  <si>
    <t>маш.-ч</t>
  </si>
  <si>
    <t>050101</t>
  </si>
  <si>
    <t>364321</t>
  </si>
  <si>
    <t>Компрессоры передвижные с двигателем внутреннего сгорания давлением до 686 кПа (7 атм) 2,2 м3/мин</t>
  </si>
  <si>
    <t>330804</t>
  </si>
  <si>
    <t>483332</t>
  </si>
  <si>
    <t>Молотки отбойные пневматические при работе от передвижных компрессорных станций</t>
  </si>
  <si>
    <t>999-9900</t>
  </si>
  <si>
    <t>Строительный мусор</t>
  </si>
  <si>
    <t>т</t>
  </si>
  <si>
    <t>1-1.8-50</t>
  </si>
  <si>
    <t>Затраты труда рабочих, разряд работ 1.8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</si>
  <si>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</si>
  <si>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</si>
  <si>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</si>
  <si>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1-3.3-50</t>
  </si>
  <si>
    <t>Затраты труда рабочих, разряд работ 3.3</t>
  </si>
  <si>
    <t>402-0086</t>
  </si>
  <si>
    <t>Раствор готовый отделочный тяжелый, известковый 1:2,5</t>
  </si>
  <si>
    <t>411-0001</t>
  </si>
  <si>
    <t>Вода</t>
  </si>
  <si>
    <t>1-2.2-50</t>
  </si>
  <si>
    <t>Затраты труда рабочих, разряд работ 2.2</t>
  </si>
  <si>
    <t>101-0623</t>
  </si>
  <si>
    <t>Мыло твердое хозяйственное 72%</t>
  </si>
  <si>
    <t>шт.</t>
  </si>
  <si>
    <t>101-1757</t>
  </si>
  <si>
    <t>Ветошь</t>
  </si>
  <si>
    <t>кг</t>
  </si>
  <si>
    <t>1-1.1-50</t>
  </si>
  <si>
    <t>Затраты труда рабочих, разряд работ 1.1</t>
  </si>
  <si>
    <t>1-4.0-50</t>
  </si>
  <si>
    <t>Затраты труда рабочих, разряд работ 4.0</t>
  </si>
  <si>
    <t>331801</t>
  </si>
  <si>
    <t>483380</t>
  </si>
  <si>
    <t>Комплексы вакуумные типа СО-177</t>
  </si>
  <si>
    <t>102-0114</t>
  </si>
  <si>
    <t>Пиломатериалы хвойных пород. Доски обрезные длиной 2-3.75 м, шириной 75-150 мм, толщиной 25 мм IV сорта</t>
  </si>
  <si>
    <t>401-0046</t>
  </si>
  <si>
    <t>Бетон тяжелый, крупность заполнителя 40 мм, класс В 15 (М200)</t>
  </si>
  <si>
    <t>1-2.7-50</t>
  </si>
  <si>
    <t>Затраты труда рабочих, разряд работ 2.7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</si>
  <si>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</si>
  <si>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</si>
  <si>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</si>
  <si>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102-0026</t>
  </si>
  <si>
    <t>Пиломатериалы хвойных пород. Бруски обрезные длиной 4-6.5 м,  шириной 75-150 мм, толщиной 40-75 мм IV сорта</t>
  </si>
  <si>
    <t>402-0013</t>
  </si>
  <si>
    <t>Раствор готовый кладочный цементно-известковый, марка 50</t>
  </si>
  <si>
    <t>404-0005</t>
  </si>
  <si>
    <t>Кирпич керамический одинарный, размером 250х120х65 мм, марка 100</t>
  </si>
  <si>
    <t>1000 шт.</t>
  </si>
  <si>
    <t>1-3.1-50</t>
  </si>
  <si>
    <t>Затраты труда рабочих, разряд работ 3.1</t>
  </si>
  <si>
    <t>030101</t>
  </si>
  <si>
    <t>452712</t>
  </si>
  <si>
    <t>Автопогрузчики 5 т</t>
  </si>
  <si>
    <t>040502</t>
  </si>
  <si>
    <t>344142</t>
  </si>
  <si>
    <t>Установки для сварки ручной дуговой (постоянного тока)</t>
  </si>
  <si>
    <t>111100</t>
  </si>
  <si>
    <t>483382</t>
  </si>
  <si>
    <t>Вибраторы глубинные</t>
  </si>
  <si>
    <t>331532</t>
  </si>
  <si>
    <t>483331</t>
  </si>
  <si>
    <t>Пилы электрические цепные</t>
  </si>
  <si>
    <t>400001</t>
  </si>
  <si>
    <t>451114</t>
  </si>
  <si>
    <t>Автомобили бортовые грузоподъемностью до 5 т</t>
  </si>
  <si>
    <t>101-0253</t>
  </si>
  <si>
    <t>Известь строительная негашеная комовая, сорт 1</t>
  </si>
  <si>
    <t>101-0797</t>
  </si>
  <si>
    <t>Катанка горячекатаная в мотках диаметром 6.3-6.5 мм</t>
  </si>
  <si>
    <t>101-1513</t>
  </si>
  <si>
    <t>Электроды диаметром 4 мм Э42</t>
  </si>
  <si>
    <t>101-1805</t>
  </si>
  <si>
    <t>Гвозди строительные</t>
  </si>
  <si>
    <t>102-0025</t>
  </si>
  <si>
    <t>Пиломатериалы хвойных пород. Бруски обрезные длиной 4-6.5 м, шириной 75-150 мм, толщиной 40-75 мм III сорта</t>
  </si>
  <si>
    <t>102-0032</t>
  </si>
  <si>
    <t>Пиломатериалы хвойных пород. Брусья обрезные длиной 4-6.5 м, шириной 75-150 мм, толщиной 150 мм и более II сорта</t>
  </si>
  <si>
    <t>102-0061</t>
  </si>
  <si>
    <t>Пиломатериалы хвойных пород. Доски обрезные длиной 4-6.5 м, шириной 75-150 мм, толщиной 44 мм и более III сорта</t>
  </si>
  <si>
    <t>203-0511</t>
  </si>
  <si>
    <t>Щиты из досок толщиной 25 мм</t>
  </si>
  <si>
    <t>м2</t>
  </si>
  <si>
    <t>204-0100</t>
  </si>
  <si>
    <t>Горячекатаная арматурная сталь класса А-I, А-II, А-III</t>
  </si>
  <si>
    <t>401-0066</t>
  </si>
  <si>
    <t>Бетон тяжелый, крупность заполнителя 20 мм, класс В 15 (М200)</t>
  </si>
  <si>
    <t>1-3.8-50</t>
  </si>
  <si>
    <t>Затраты труда рабочих, разряд работ 3.8</t>
  </si>
  <si>
    <t>111500</t>
  </si>
  <si>
    <t>482631</t>
  </si>
  <si>
    <t>Растворонасосы 1 м3/ч</t>
  </si>
  <si>
    <t>101-0179</t>
  </si>
  <si>
    <t>Гвозди строительные с плоской головкой 1.6х50 мм</t>
  </si>
  <si>
    <t>101-0219</t>
  </si>
  <si>
    <t>Гипсовые вяжущие Г-3</t>
  </si>
  <si>
    <t>101-0874</t>
  </si>
  <si>
    <t>Сетка тканая с квадратными ячейками N 05 без покрытия</t>
  </si>
  <si>
    <t>402-0083</t>
  </si>
  <si>
    <t>Раствор готовый отделочный тяжелый, цементно-известковый 1:1:6</t>
  </si>
  <si>
    <t>1-3.4-50</t>
  </si>
  <si>
    <t>Затраты труда рабочих, разряд работ 3.4</t>
  </si>
  <si>
    <t>101-1596</t>
  </si>
  <si>
    <t>Шкурка шлифовальная двухслойная с зернистостью 40/25</t>
  </si>
  <si>
    <t>101-1712</t>
  </si>
  <si>
    <t>Шпатлевка клеевая</t>
  </si>
  <si>
    <t>101-1959</t>
  </si>
  <si>
    <t>Краски водоэмульсионные ВЭАК-1180</t>
  </si>
  <si>
    <t>1-3.6-50</t>
  </si>
  <si>
    <t>Затраты труда рабочих, разряд работ 3.6</t>
  </si>
  <si>
    <t>101-1305</t>
  </si>
  <si>
    <t>Портландцемент общестроительного назначения бездобавочный           марки 400</t>
  </si>
  <si>
    <t>101-1705</t>
  </si>
  <si>
    <t>Пакля пропитанная</t>
  </si>
  <si>
    <t>101-0456</t>
  </si>
  <si>
    <t>Краски цветные, готовые к применению для внутренних работ МА-25: розово-бежевая, светло-бежевая, светло-серая</t>
  </si>
  <si>
    <t>101-1825</t>
  </si>
  <si>
    <t>Олифа натуральная</t>
  </si>
  <si>
    <t>121011</t>
  </si>
  <si>
    <t>482000</t>
  </si>
  <si>
    <t>Котлы битумные передвижные 400 л</t>
  </si>
  <si>
    <t>101-0195</t>
  </si>
  <si>
    <t>Гвозди толевые круглые 3.0х40 мм</t>
  </si>
  <si>
    <t>101-0887</t>
  </si>
  <si>
    <t>Скобяные изделия для блоков входных дверей в здание однопольных</t>
  </si>
  <si>
    <t>КОМПЛЕКТ</t>
  </si>
  <si>
    <t>101-1591</t>
  </si>
  <si>
    <t>Смола каменноугольная для дорожного строительства</t>
  </si>
  <si>
    <t>101-1742</t>
  </si>
  <si>
    <t>Толь с крупнозернистой посыпкой гидроизоляционный марки ТГ-350</t>
  </si>
  <si>
    <t>101-1934</t>
  </si>
  <si>
    <t>Ерши металлические строительные</t>
  </si>
  <si>
    <t>102-0053</t>
  </si>
  <si>
    <t>Пиломатериалы хвойных пород. Доски обрезные длиной 4-6.5 м, шириной   75-150 мм, толщиной 25 мм III сорта</t>
  </si>
  <si>
    <t>203-0223</t>
  </si>
  <si>
    <t>Блоки дверные с рамочными полотнами однопольные ДН 21-10,          пл.2.05 м2; ДН 24-10, пл.2.35 м2</t>
  </si>
  <si>
    <t>402-0087</t>
  </si>
  <si>
    <t>Раствор готовый отделочный тяжелый, известковый 1:2,0</t>
  </si>
  <si>
    <t>1-3.5-50</t>
  </si>
  <si>
    <t>Затраты труда рабочих, разряд работ 3.5</t>
  </si>
  <si>
    <t>545-1201</t>
  </si>
  <si>
    <t>Выключатель одноклавишный для скрытой проводки</t>
  </si>
  <si>
    <t>549-4053</t>
  </si>
  <si>
    <t>Розетка штепсельная малогабаритная для скрытой проводки, тип: РШ-П-20-С-01-10/220У4</t>
  </si>
  <si>
    <t>546-0601</t>
  </si>
  <si>
    <t>Светильники с люминисцентными лампами для общественных помещений, потолочный с рассеивателем цельным из оргстекла, со стартерными ПРА, тип ЛПО02-4х40/П-01 УХЛ4</t>
  </si>
  <si>
    <t>1-3.2-50</t>
  </si>
  <si>
    <t>Затраты труда рабочих, разряд работ 3.2</t>
  </si>
  <si>
    <t>030403</t>
  </si>
  <si>
    <t>483588</t>
  </si>
  <si>
    <t>Лебедки электрические, тяговым усилием 19,62 (2) кН (т)</t>
  </si>
  <si>
    <t>101-0027</t>
  </si>
  <si>
    <t>Асбестовый шнур общего назначения (ШАОН-1) диаметром 8.0-10.0 мм</t>
  </si>
  <si>
    <t>101-0605</t>
  </si>
  <si>
    <t>Мастика герметизирующая нетвердеющая "Гэлан"</t>
  </si>
  <si>
    <t>101-1522</t>
  </si>
  <si>
    <t>Электроды диаметром 5 мм Э42А</t>
  </si>
  <si>
    <t>101-1703</t>
  </si>
  <si>
    <t>Прокладки резиновые (пластина техническая прессованная)</t>
  </si>
  <si>
    <t>101-1714</t>
  </si>
  <si>
    <t>Болты строительные с гайками и шайбами</t>
  </si>
  <si>
    <t>300-1695</t>
  </si>
  <si>
    <t>Крепления для воздуховодов (подвески СТД-6210, СТД-6208, СТД-6209, подвески регулируемые СТД-446, тяги, хомуты, кронштейны)</t>
  </si>
  <si>
    <t>300-1746</t>
  </si>
  <si>
    <t>Заглушки питометражных лючков СТД-8281 в сборе с ниппелем</t>
  </si>
  <si>
    <t>300-1774</t>
  </si>
  <si>
    <t>Воздуховоды из листовой стали толщиной 0,6 мм диаметром до 250 мм</t>
  </si>
  <si>
    <t>300-1901</t>
  </si>
  <si>
    <t>Дросель-клапаны в обечайке с сектором управления из листовой и сортовой стали круглые диаметром до 280 мм</t>
  </si>
  <si>
    <t>300-3067</t>
  </si>
  <si>
    <t>Сетки металлические в рамках площадью в свету до 0,2 м2</t>
  </si>
  <si>
    <t>300-3071</t>
  </si>
  <si>
    <t>Шиберы в обечайке из листовой углеродистой и сортовой стали круглые диаметром до 315 мм</t>
  </si>
  <si>
    <t>030401</t>
  </si>
  <si>
    <t>Лебедки электрические, тяговым усилием до 5,79 (0,59) кН (т)</t>
  </si>
  <si>
    <t>340101</t>
  </si>
  <si>
    <t>483312</t>
  </si>
  <si>
    <t>Агрегаты окрасочные высокого давления для окраски поверхностей конструкций мощностью 1 кВт</t>
  </si>
  <si>
    <t>101-1761</t>
  </si>
  <si>
    <t>Паста огнезащитная вспучивающаяся водоэмульсионная ВПМ-2</t>
  </si>
  <si>
    <t>01. Устройство временного настила с пробивкой гнезд и укладкой балок (норма 2). 02. Перестановка и разборка настила (норма 2). 03. разборка кладки стен и сводов. 04. перестановка подмостей (нормы 1, 3, 5). 05. выборка годного кирпича с очисткой и укладкой в штабель (нормы 1 - 3). 06. очистка бутового камня от раствора с укладкой в штабель (норма 4).</t>
  </si>
  <si>
    <t>01. Смачивание основания водой. 02. Установка маячных реек. 03. Прием и укладка готовой бетонной смеси с разравниванием. 04. Уплотнение бетона и выравнивание поверхности. 05. Укладка фильтрующих полотен и отсасывающего мата. 06. Вакуумирование. 07. Снятие, очистка и промывка фильтрующих полотен и отсасывающего мата. 08. Снятие, очистка маячных реек и заделка оставшихся борозд. 09. Заглаживание и затирка поверхности покрытия.</t>
  </si>
  <si>
    <t>01. Кладка конструкций из кирпича. 02. Устройство ниш для отопления, вентиляционных и дымовых каналов с разделками борозд, осадочных и температурных швов, архитектурных и конструктивных деталей (нормы 1-8). 03. Расшивка швов кладки наружных стен (нормы 1-6). 04. Установка металлических креплений (норма 9).</t>
  </si>
  <si>
    <t>01. Hатягивание проволочной сетки. 02. Покрытие сетки цементным молоком. 03. Обмазка сетки раствором с очесами. 04. Оштукатуривание и отделка поверхностей. 05. Вытягивание карнизов и тяг с разделкой углов (норма 6). 06. Обмазка плинтусов и наличников (нормы 1, 3).</t>
  </si>
  <si>
    <t>(Наименование стройки)</t>
  </si>
  <si>
    <t xml:space="preserve">Номер заказа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</si>
  <si>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</si>
  <si>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</si>
  <si>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</si>
  <si>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</si>
  <si>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</si>
  <si>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</si>
  <si>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</si>
  <si>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</si>
  <si>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</si>
  <si>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</si>
  <si>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</si>
  <si>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</si>
  <si>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Ноябрь 2007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</si>
  <si>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</si>
  <si>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</si>
  <si>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</si>
  <si>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</si>
  <si>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</si>
  <si>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</si>
  <si>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</si>
  <si>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</si>
  <si>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</si>
  <si>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</si>
  <si>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</si>
  <si>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</si>
  <si>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</si>
  <si>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</si>
  <si>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</si>
  <si>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</si>
  <si>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</si>
  <si>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</si>
  <si>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</si>
  <si>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</si>
  <si>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</si>
  <si>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</si>
  <si>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</si>
  <si>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</si>
  <si>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</si>
  <si>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</si>
  <si>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</si>
  <si>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</si>
  <si>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</si>
  <si>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</si>
  <si>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</si>
  <si>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</si>
  <si>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</si>
  <si>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</si>
  <si>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</si>
  <si>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Раздел  </t>
  </si>
  <si>
    <t>Зарплата</t>
  </si>
  <si>
    <t>в т.ч. зарплата машинистов</t>
  </si>
  <si>
    <t>Накладные расходы от ФОТ</t>
  </si>
  <si>
    <t>%</t>
  </si>
  <si>
    <t>Затраты труда</t>
  </si>
  <si>
    <t>чел-ч</t>
  </si>
  <si>
    <t>Материальные ресурсы</t>
  </si>
  <si>
    <t xml:space="preserve">Подраздел  </t>
  </si>
  <si>
    <t>Итого по смете</t>
  </si>
  <si>
    <t>Итого по объекту</t>
  </si>
  <si>
    <t>ИСПОЛНИЛ</t>
  </si>
  <si>
    <t>[должность,подпись(инициалы,фамилия)]</t>
  </si>
  <si>
    <t>ПРОВЕРИЛ</t>
  </si>
  <si>
    <t>ПРИЛОЖЕНИЕ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</si>
</sst>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 shrinkToFit="1"/>
    </xf>
    <xf numFmtId="0" fontId="15" fillId="0" borderId="0" xfId="0" applyFont="1" applyAlignment="1">
      <alignment horizontal="right" wrapText="1" shrinkToFi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right" shrinkToFit="1"/>
    </xf>
    <xf numFmtId="0" fontId="9" fillId="0" borderId="0" xfId="0" applyFont="1" applyAlignment="1">
      <alignment horizontal="right" shrinkToFit="1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2" fontId="13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3" fillId="0" borderId="0" xfId="0" applyFont="1" applyAlignment="1">
      <alignment horizontal="right"/>
    </xf>
    <xf numFmtId="2" fontId="10" fillId="0" borderId="0" xfId="0" applyNumberFormat="1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2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3"/>
  <sheetViews>
    <sheetView tabSelected="1" zoomScale="86" zoomScaleNormal="86" workbookViewId="0" topLeftCell="A1">
      <selection activeCell="Z7" sqref="Z7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52.7109375" style="0" customWidth="1"/>
    <col min="6" max="6" width="9.00390625" style="0" bestFit="1" customWidth="1"/>
    <col min="7" max="7" width="11.28125" style="0" customWidth="1"/>
    <col min="8" max="8" width="10.57421875" style="0" bestFit="1" customWidth="1"/>
    <col min="10" max="10" width="10.28125" style="0" customWidth="1"/>
    <col min="11" max="11" width="10.7109375" style="0" bestFit="1" customWidth="1"/>
    <col min="13" max="25" width="0" style="0" hidden="1" customWidth="1"/>
  </cols>
  <sheetData>
    <row r="1" s="5" customFormat="1" ht="11.25">
      <c r="A1" s="5" t="str">
        <f>Source!B1</f>
        <v>Smeta.ru  (495) 974-1589</v>
      </c>
    </row>
    <row r="5" spans="1:12" ht="20.25">
      <c r="A5" s="58" t="s">
        <v>455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>
      <c r="A6" s="56" t="s">
        <v>391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8" spans="7:12" ht="13.5">
      <c r="G8" s="59" t="s">
        <v>392</v>
      </c>
      <c r="H8" s="60"/>
      <c r="I8" s="52" t="str">
        <f>Source!F12</f>
        <v>Новый объект</v>
      </c>
      <c r="J8" s="44"/>
      <c r="K8" s="44"/>
      <c r="L8" s="44"/>
    </row>
    <row r="10" spans="1:12" ht="12.75">
      <c r="A10" s="26" t="str">
        <f>CONCATENATE("ЛОКАЛЬНАЯ СМЕТА №  ",Source!F20)</f>
        <v>ЛОКАЛЬНАЯ СМЕТА №  Новая локальная смета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2" spans="2:12" ht="14.25">
      <c r="B12" s="53" t="str">
        <f>Source!G20</f>
        <v>Новая локальная смета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4" spans="1:12" ht="18.75">
      <c r="A14" s="4" t="s">
        <v>393</v>
      </c>
      <c r="B14" s="55" t="str">
        <f>IF(Source!G12&lt;&gt;"",Source!G12,Source!F12)</f>
        <v>Учебный пример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2:12" ht="12.75">
      <c r="B15" s="56" t="s">
        <v>394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7" spans="1:12" ht="15">
      <c r="A17" s="52" t="str">
        <f>CONCATENATE("Основание: ",Source!J12)</f>
        <v>Основание: 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9" spans="5:10" ht="12.75">
      <c r="E19" s="4"/>
      <c r="F19" s="4"/>
      <c r="G19" s="4"/>
      <c r="H19" s="4"/>
      <c r="I19" s="4"/>
      <c r="J19" s="4"/>
    </row>
    <row r="20" spans="5:10" ht="12.75">
      <c r="E20" s="7"/>
      <c r="F20" s="7"/>
      <c r="G20" s="25" t="s">
        <v>395</v>
      </c>
      <c r="H20" s="25"/>
      <c r="I20" s="25" t="s">
        <v>396</v>
      </c>
      <c r="J20" s="25"/>
    </row>
    <row r="21" spans="3:12" ht="15.75">
      <c r="C21" s="48" t="s">
        <v>397</v>
      </c>
      <c r="D21" s="48"/>
      <c r="E21" s="48"/>
      <c r="F21" s="48"/>
      <c r="G21" s="49">
        <f>G273/1000</f>
        <v>0</v>
      </c>
      <c r="H21" s="49"/>
      <c r="I21" s="49">
        <f>(Source!O22+Source!X22+Source!Y22)/1000</f>
        <v>212.94536000000002</v>
      </c>
      <c r="J21" s="49"/>
      <c r="K21" s="50" t="s">
        <v>398</v>
      </c>
      <c r="L21" s="50"/>
    </row>
    <row r="22" spans="3:12" ht="15">
      <c r="C22" s="51" t="s">
        <v>399</v>
      </c>
      <c r="D22" s="51"/>
      <c r="E22" s="51"/>
      <c r="F22" s="51"/>
      <c r="G22" s="49">
        <f>O275/1000</f>
        <v>33.27097881623893</v>
      </c>
      <c r="H22" s="49"/>
      <c r="I22" s="49">
        <f>S275/1000</f>
        <v>212.94536</v>
      </c>
      <c r="J22" s="49"/>
      <c r="K22" s="50" t="s">
        <v>398</v>
      </c>
      <c r="L22" s="50"/>
    </row>
    <row r="23" spans="3:12" ht="15">
      <c r="C23" s="51" t="s">
        <v>400</v>
      </c>
      <c r="D23" s="51"/>
      <c r="E23" s="51"/>
      <c r="F23" s="51"/>
      <c r="G23" s="49">
        <f>P275/1000</f>
        <v>0</v>
      </c>
      <c r="H23" s="49"/>
      <c r="I23" s="49">
        <f>T275/1000</f>
        <v>0</v>
      </c>
      <c r="J23" s="49"/>
      <c r="K23" s="50" t="s">
        <v>398</v>
      </c>
      <c r="L23" s="50"/>
    </row>
    <row r="24" spans="3:12" ht="15">
      <c r="C24" s="51" t="s">
        <v>401</v>
      </c>
      <c r="D24" s="51"/>
      <c r="E24" s="51"/>
      <c r="F24" s="51"/>
      <c r="G24" s="49">
        <f>Q275/1000</f>
        <v>0</v>
      </c>
      <c r="H24" s="49"/>
      <c r="I24" s="49">
        <f>U275/1000</f>
        <v>0</v>
      </c>
      <c r="J24" s="49"/>
      <c r="K24" s="50" t="s">
        <v>398</v>
      </c>
      <c r="L24" s="50"/>
    </row>
    <row r="25" spans="3:12" ht="15">
      <c r="C25" s="51" t="s">
        <v>402</v>
      </c>
      <c r="D25" s="51"/>
      <c r="E25" s="51"/>
      <c r="F25" s="51"/>
      <c r="G25" s="49">
        <f>R275/1000</f>
        <v>0</v>
      </c>
      <c r="H25" s="49"/>
      <c r="I25" s="49">
        <f>V275/1000</f>
        <v>0</v>
      </c>
      <c r="J25" s="49"/>
      <c r="K25" s="50" t="s">
        <v>398</v>
      </c>
      <c r="L25" s="50"/>
    </row>
    <row r="26" spans="3:12" ht="15.75">
      <c r="C26" s="48" t="s">
        <v>403</v>
      </c>
      <c r="D26" s="48"/>
      <c r="E26" s="48"/>
      <c r="F26" s="48"/>
      <c r="G26" s="49">
        <f>(Source!F226)</f>
        <v>596.58</v>
      </c>
      <c r="H26" s="49"/>
      <c r="I26" s="49">
        <f>(Source!F226)</f>
        <v>596.58</v>
      </c>
      <c r="J26" s="49"/>
      <c r="K26" s="50" t="s">
        <v>198</v>
      </c>
      <c r="L26" s="50"/>
    </row>
    <row r="27" spans="3:12" ht="15.75">
      <c r="C27" s="48" t="s">
        <v>404</v>
      </c>
      <c r="D27" s="48"/>
      <c r="E27" s="48"/>
      <c r="F27" s="48"/>
      <c r="G27" s="49">
        <f>(N275+W275)/1000</f>
        <v>5.4363777777777775</v>
      </c>
      <c r="H27" s="49"/>
      <c r="I27" s="49">
        <f>((Source!F224+Source!F223)/1000)</f>
        <v>56.26651</v>
      </c>
      <c r="J27" s="49"/>
      <c r="K27" s="50" t="s">
        <v>398</v>
      </c>
      <c r="L27" s="50"/>
    </row>
    <row r="29" spans="1:6" ht="12.75">
      <c r="A29" s="45" t="s">
        <v>405</v>
      </c>
      <c r="B29" s="45"/>
      <c r="C29" s="45"/>
      <c r="D29" s="4"/>
      <c r="E29" s="4"/>
      <c r="F29" s="4"/>
    </row>
    <row r="30" spans="1:12" ht="15">
      <c r="A30" s="10"/>
      <c r="B30" s="10"/>
      <c r="C30" s="10"/>
      <c r="D30" s="10"/>
      <c r="E30" s="10"/>
      <c r="F30" s="11" t="s">
        <v>418</v>
      </c>
      <c r="G30" s="11" t="s">
        <v>422</v>
      </c>
      <c r="H30" s="11" t="s">
        <v>426</v>
      </c>
      <c r="I30" s="11" t="s">
        <v>430</v>
      </c>
      <c r="J30" s="11" t="s">
        <v>434</v>
      </c>
      <c r="K30" s="11" t="s">
        <v>426</v>
      </c>
      <c r="L30" s="11" t="s">
        <v>438</v>
      </c>
    </row>
    <row r="31" spans="1:12" ht="15">
      <c r="A31" s="12" t="s">
        <v>406</v>
      </c>
      <c r="B31" s="12" t="s">
        <v>408</v>
      </c>
      <c r="C31" s="13"/>
      <c r="D31" s="12" t="s">
        <v>413</v>
      </c>
      <c r="E31" s="12" t="s">
        <v>416</v>
      </c>
      <c r="F31" s="12" t="s">
        <v>419</v>
      </c>
      <c r="G31" s="12" t="s">
        <v>423</v>
      </c>
      <c r="H31" s="12" t="s">
        <v>427</v>
      </c>
      <c r="I31" s="12" t="s">
        <v>431</v>
      </c>
      <c r="J31" s="12" t="s">
        <v>425</v>
      </c>
      <c r="K31" s="12" t="s">
        <v>435</v>
      </c>
      <c r="L31" s="12" t="s">
        <v>439</v>
      </c>
    </row>
    <row r="32" spans="1:12" ht="15">
      <c r="A32" s="12" t="s">
        <v>407</v>
      </c>
      <c r="B32" s="12" t="s">
        <v>409</v>
      </c>
      <c r="C32" s="12" t="s">
        <v>412</v>
      </c>
      <c r="D32" s="12" t="s">
        <v>414</v>
      </c>
      <c r="E32" s="12" t="s">
        <v>417</v>
      </c>
      <c r="F32" s="12" t="s">
        <v>420</v>
      </c>
      <c r="G32" s="12" t="s">
        <v>424</v>
      </c>
      <c r="H32" s="12" t="s">
        <v>428</v>
      </c>
      <c r="I32" s="12" t="s">
        <v>432</v>
      </c>
      <c r="J32" s="12" t="s">
        <v>432</v>
      </c>
      <c r="K32" s="12" t="s">
        <v>436</v>
      </c>
      <c r="L32" s="12" t="s">
        <v>440</v>
      </c>
    </row>
    <row r="33" spans="1:12" ht="15">
      <c r="A33" s="13"/>
      <c r="B33" s="12" t="s">
        <v>410</v>
      </c>
      <c r="C33" s="13"/>
      <c r="D33" s="12" t="s">
        <v>415</v>
      </c>
      <c r="E33" s="13"/>
      <c r="F33" s="12" t="s">
        <v>421</v>
      </c>
      <c r="G33" s="12" t="s">
        <v>425</v>
      </c>
      <c r="H33" s="12" t="s">
        <v>429</v>
      </c>
      <c r="I33" s="12" t="s">
        <v>433</v>
      </c>
      <c r="J33" s="12" t="s">
        <v>433</v>
      </c>
      <c r="K33" s="12" t="s">
        <v>437</v>
      </c>
      <c r="L33" s="12"/>
    </row>
    <row r="34" spans="1:12" ht="15">
      <c r="A34" s="14"/>
      <c r="B34" s="15" t="s">
        <v>411</v>
      </c>
      <c r="C34" s="14"/>
      <c r="D34" s="14"/>
      <c r="E34" s="14"/>
      <c r="F34" s="14"/>
      <c r="G34" s="15"/>
      <c r="H34" s="15"/>
      <c r="I34" s="15"/>
      <c r="J34" s="15"/>
      <c r="K34" s="15"/>
      <c r="L34" s="15"/>
    </row>
    <row r="35" spans="1:12" ht="15">
      <c r="A35" s="16">
        <v>1</v>
      </c>
      <c r="B35" s="16">
        <v>2</v>
      </c>
      <c r="C35" s="16">
        <v>3</v>
      </c>
      <c r="D35" s="16">
        <v>4</v>
      </c>
      <c r="E35" s="16">
        <v>5</v>
      </c>
      <c r="F35" s="16">
        <v>6</v>
      </c>
      <c r="G35" s="16">
        <v>7</v>
      </c>
      <c r="H35" s="16">
        <v>8</v>
      </c>
      <c r="I35" s="16">
        <v>9</v>
      </c>
      <c r="J35" s="16">
        <v>10</v>
      </c>
      <c r="K35" s="16">
        <v>11</v>
      </c>
      <c r="L35" s="16">
        <v>12</v>
      </c>
    </row>
    <row r="36" spans="3:11" ht="18">
      <c r="C36" s="17" t="s">
        <v>441</v>
      </c>
      <c r="D36" s="46" t="str">
        <f>IF(Source!C12="1",Source!F24,Source!G24)</f>
        <v>Демонтаж</v>
      </c>
      <c r="E36" s="47"/>
      <c r="F36" s="47"/>
      <c r="G36" s="47"/>
      <c r="H36" s="47"/>
      <c r="I36" s="47"/>
      <c r="J36" s="47"/>
      <c r="K36" s="47"/>
    </row>
    <row r="38" spans="1:12" ht="15">
      <c r="A38" s="18" t="str">
        <f>Source!E28</f>
        <v>1</v>
      </c>
      <c r="B38" s="18" t="str">
        <f>Source!F28</f>
        <v>57-2-4</v>
      </c>
      <c r="C38" s="19" t="str">
        <f>CONCATENATE(Source!G28,"  ",Source!CN28)</f>
        <v>Разборка покрытий полов цементных  </v>
      </c>
      <c r="D38" s="20" t="str">
        <f>Source!H28</f>
        <v>100 м2</v>
      </c>
      <c r="E38" s="8">
        <f>ROUND(Source!I28,6)</f>
        <v>0.35</v>
      </c>
      <c r="F38" s="8">
        <f>IF(Source!AK28&lt;&gt;0,Source!AK28,Source!AL28+Source!AM28+Source!AO28)</f>
        <v>3545.82</v>
      </c>
      <c r="G38" s="8"/>
      <c r="H38" s="8"/>
      <c r="I38" s="8"/>
      <c r="J38" s="8"/>
      <c r="K38" s="8"/>
      <c r="L38" s="8"/>
    </row>
    <row r="39" spans="1:12" ht="15">
      <c r="A39" s="6"/>
      <c r="B39" s="6"/>
      <c r="C39" s="6" t="s">
        <v>442</v>
      </c>
      <c r="D39" s="6"/>
      <c r="E39" s="6"/>
      <c r="F39" s="6">
        <f>Source!AO28</f>
        <v>948.54</v>
      </c>
      <c r="G39" s="21" t="str">
        <f>Source!DG28</f>
        <v>)*1,15</v>
      </c>
      <c r="H39" s="22">
        <f>IF(Source!BA28&lt;&gt;0,Source!S28/Source!BA28,Source!S28)</f>
        <v>381.7874396135266</v>
      </c>
      <c r="I39" s="6" t="str">
        <f>IF(Source!BO28&lt;&gt;"",Source!BO28,"")</f>
        <v>57-2-4</v>
      </c>
      <c r="J39" s="6">
        <f>Source!BA28</f>
        <v>10.35</v>
      </c>
      <c r="K39" s="22">
        <f>Source!S28</f>
        <v>3951.5</v>
      </c>
      <c r="L39" s="6"/>
    </row>
    <row r="40" spans="1:12" ht="15">
      <c r="A40" s="6"/>
      <c r="B40" s="6"/>
      <c r="C40" s="6" t="s">
        <v>89</v>
      </c>
      <c r="D40" s="6"/>
      <c r="E40" s="6"/>
      <c r="F40" s="6">
        <f>Source!AM28</f>
        <v>2597.28</v>
      </c>
      <c r="G40" s="21" t="str">
        <f>Source!DE28</f>
        <v>)*1,25</v>
      </c>
      <c r="H40" s="22">
        <f>IF(Source!BB28&lt;&gt;0,Source!Q28/Source!BB28,Source!Q28)</f>
        <v>1136.3097949886105</v>
      </c>
      <c r="I40" s="6"/>
      <c r="J40" s="6">
        <f>Source!BB28</f>
        <v>4.39</v>
      </c>
      <c r="K40" s="22">
        <f>Source!Q28</f>
        <v>4988.4</v>
      </c>
      <c r="L40" s="6"/>
    </row>
    <row r="41" spans="1:12" ht="15">
      <c r="A41" s="6"/>
      <c r="B41" s="6"/>
      <c r="C41" s="6" t="s">
        <v>443</v>
      </c>
      <c r="D41" s="6"/>
      <c r="E41" s="6"/>
      <c r="F41" s="6">
        <f>Source!AN28</f>
        <v>217.45</v>
      </c>
      <c r="G41" s="21" t="str">
        <f>Source!DF28</f>
        <v>)*1,25</v>
      </c>
      <c r="H41" s="24">
        <f>IF(Source!BS28&lt;&gt;0,Source!R28/Source!BS28,Source!R28)</f>
        <v>95.13429951690821</v>
      </c>
      <c r="I41" s="6"/>
      <c r="J41" s="6">
        <f>Source!BS28</f>
        <v>10.35</v>
      </c>
      <c r="K41" s="9">
        <f>Source!R28</f>
        <v>984.64</v>
      </c>
      <c r="L41" s="6"/>
    </row>
    <row r="42" spans="1:24" ht="15">
      <c r="A42" s="6"/>
      <c r="B42" s="6"/>
      <c r="C42" s="6" t="s">
        <v>444</v>
      </c>
      <c r="D42" s="9" t="s">
        <v>445</v>
      </c>
      <c r="E42" s="6"/>
      <c r="F42" s="6">
        <f>Source!BZ28</f>
        <v>80</v>
      </c>
      <c r="G42" s="6"/>
      <c r="H42" s="22">
        <f>X42</f>
        <v>381.54</v>
      </c>
      <c r="I42" s="6"/>
      <c r="J42" s="6">
        <f>Source!AT28</f>
        <v>75.19999999999999</v>
      </c>
      <c r="K42" s="22">
        <f>Source!X28</f>
        <v>3711.98</v>
      </c>
      <c r="L42" s="6"/>
      <c r="X42">
        <f>ROUND((F42/100)*((Source!S28/IF(Source!BA28&lt;&gt;0,Source!BA28,1))+(Source!R28/IF(Source!BS28&lt;&gt;0,Source!BS28,1))),2)</f>
        <v>381.54</v>
      </c>
    </row>
    <row r="43" spans="1:25" ht="15">
      <c r="A43" s="6"/>
      <c r="B43" s="6"/>
      <c r="C43" s="6" t="s">
        <v>105</v>
      </c>
      <c r="D43" s="9" t="s">
        <v>445</v>
      </c>
      <c r="E43" s="6"/>
      <c r="F43" s="6">
        <f>Source!CA28</f>
        <v>68</v>
      </c>
      <c r="G43" s="6"/>
      <c r="H43" s="22">
        <f>Y43</f>
        <v>324.31</v>
      </c>
      <c r="I43" s="6"/>
      <c r="J43" s="6">
        <f>Source!AU28</f>
        <v>68</v>
      </c>
      <c r="K43" s="22">
        <f>Source!Y28</f>
        <v>3356.58</v>
      </c>
      <c r="L43" s="6"/>
      <c r="Y43">
        <f>ROUND((F43/100)*((Source!S28/IF(Source!BA28&lt;&gt;0,Source!BA28,1))+(Source!R28/IF(Source!BS28&lt;&gt;0,Source!BS28,1))),2)</f>
        <v>324.31</v>
      </c>
    </row>
    <row r="44" spans="1:12" ht="15">
      <c r="A44" s="28"/>
      <c r="B44" s="28"/>
      <c r="C44" s="28" t="s">
        <v>446</v>
      </c>
      <c r="D44" s="29" t="s">
        <v>447</v>
      </c>
      <c r="E44" s="28">
        <f>Source!AQ28</f>
        <v>111.2</v>
      </c>
      <c r="F44" s="28"/>
      <c r="G44" s="30" t="str">
        <f>Source!DI28</f>
        <v>)*1,15</v>
      </c>
      <c r="H44" s="28"/>
      <c r="I44" s="28"/>
      <c r="J44" s="28"/>
      <c r="K44" s="28"/>
      <c r="L44" s="28">
        <f>Source!U28</f>
        <v>44.757999999999996</v>
      </c>
    </row>
    <row r="45" spans="1:23" ht="15.75">
      <c r="A45" s="6"/>
      <c r="B45" s="6"/>
      <c r="C45" s="6"/>
      <c r="D45" s="6"/>
      <c r="E45" s="6"/>
      <c r="F45" s="6"/>
      <c r="G45" s="6"/>
      <c r="H45" s="31">
        <f>IF(Source!BA28&lt;&gt;0,Source!S28/Source!BA28,Source!S28)+IF(Source!BB28&lt;&gt;0,Source!Q28/Source!BB28,Source!Q28)+H42+H43</f>
        <v>2223.947234602137</v>
      </c>
      <c r="I45" s="32"/>
      <c r="J45" s="32"/>
      <c r="K45" s="31">
        <f>Source!S28+Source!Q28+K42+K43</f>
        <v>16008.46</v>
      </c>
      <c r="L45" s="32">
        <f>Source!U28</f>
        <v>44.757999999999996</v>
      </c>
      <c r="M45" s="23">
        <f>H45</f>
        <v>2223.947234602137</v>
      </c>
      <c r="N45">
        <f>IF(Source!BA28&lt;&gt;0,Source!S28/Source!BA28,Source!S28)</f>
        <v>381.7874396135266</v>
      </c>
      <c r="O45">
        <f>IF(Source!BI28=1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2223.9414085151807</v>
      </c>
      <c r="P45">
        <f>IF(Source!BI28=2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Q45">
        <f>IF(Source!BI28=3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R45">
        <f>IF(Source!BI28=4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S45">
        <f>IF(Source!BI28=1,Source!O28+Source!X28+Source!Y28,0)</f>
        <v>16008.46</v>
      </c>
      <c r="T45">
        <f>IF(Source!BI28=2,Source!O28+Source!X28+Source!Y28,0)</f>
        <v>0</v>
      </c>
      <c r="U45">
        <f>IF(Source!BI28=3,Source!O28+Source!X28+Source!Y28,0)</f>
        <v>0</v>
      </c>
      <c r="V45">
        <f>IF(Source!BI28=4,Source!O28+Source!X28+Source!Y28,0)</f>
        <v>0</v>
      </c>
      <c r="W45">
        <f>IF(Source!BS28&lt;&gt;0,Source!R28/Source!BS28,Source!R28)</f>
        <v>95.13429951690821</v>
      </c>
    </row>
    <row r="46" spans="1:12" ht="15">
      <c r="A46" s="18" t="str">
        <f>Source!E29</f>
        <v>2</v>
      </c>
      <c r="B46" s="18" t="str">
        <f>Source!F29</f>
        <v>53-2-1</v>
      </c>
      <c r="C46" s="19" t="str">
        <f>CONCATENATE(Source!G29,"  ",Source!CN29)</f>
        <v>Разборка кладки стен из: кирпича  </v>
      </c>
      <c r="D46" s="20" t="str">
        <f>Source!H29</f>
        <v>10 м3</v>
      </c>
      <c r="E46" s="8">
        <f>ROUND(Source!I29,6)</f>
        <v>1.21</v>
      </c>
      <c r="F46" s="8">
        <f>IF(Source!AK29&lt;&gt;0,Source!AK29,Source!AL29+Source!AM29+Source!AO29)</f>
        <v>3644.76</v>
      </c>
      <c r="G46" s="8"/>
      <c r="H46" s="8"/>
      <c r="I46" s="8"/>
      <c r="J46" s="8"/>
      <c r="K46" s="8"/>
      <c r="L46" s="8"/>
    </row>
    <row r="47" spans="1:12" ht="15">
      <c r="A47" s="6"/>
      <c r="B47" s="6"/>
      <c r="C47" s="6" t="s">
        <v>442</v>
      </c>
      <c r="D47" s="6"/>
      <c r="E47" s="6"/>
      <c r="F47" s="6">
        <f>Source!AO29</f>
        <v>1631.31</v>
      </c>
      <c r="G47" s="21" t="str">
        <f>Source!DG29</f>
        <v>)*1,15</v>
      </c>
      <c r="H47" s="22">
        <f>IF(Source!BA29&lt;&gt;0,Source!S29/Source!BA29,Source!S29)</f>
        <v>2269.968115942029</v>
      </c>
      <c r="I47" s="6" t="str">
        <f>IF(Source!BO29&lt;&gt;"",Source!BO29,"")</f>
        <v>53-2-1</v>
      </c>
      <c r="J47" s="6">
        <f>Source!BA29</f>
        <v>10.35</v>
      </c>
      <c r="K47" s="22">
        <f>Source!S29</f>
        <v>23494.17</v>
      </c>
      <c r="L47" s="6"/>
    </row>
    <row r="48" spans="1:12" ht="15">
      <c r="A48" s="6"/>
      <c r="B48" s="6"/>
      <c r="C48" s="6" t="s">
        <v>89</v>
      </c>
      <c r="D48" s="6"/>
      <c r="E48" s="6"/>
      <c r="F48" s="6">
        <f>Source!AM29</f>
        <v>2013.45</v>
      </c>
      <c r="G48" s="21" t="str">
        <f>Source!DE29</f>
        <v>)*1,25</v>
      </c>
      <c r="H48" s="22">
        <f>IF(Source!BB29&lt;&gt;0,Source!Q29/Source!BB29,Source!Q29)</f>
        <v>3045.3431818181816</v>
      </c>
      <c r="I48" s="6"/>
      <c r="J48" s="6">
        <f>Source!BB29</f>
        <v>4.4</v>
      </c>
      <c r="K48" s="22">
        <f>Source!Q29</f>
        <v>13399.51</v>
      </c>
      <c r="L48" s="6"/>
    </row>
    <row r="49" spans="1:12" ht="15">
      <c r="A49" s="6"/>
      <c r="B49" s="6"/>
      <c r="C49" s="6" t="s">
        <v>443</v>
      </c>
      <c r="D49" s="6"/>
      <c r="E49" s="6"/>
      <c r="F49" s="6">
        <f>Source!AN29</f>
        <v>159.93</v>
      </c>
      <c r="G49" s="21" t="str">
        <f>Source!DF29</f>
        <v>)*1,25</v>
      </c>
      <c r="H49" s="24">
        <f>IF(Source!BS29&lt;&gt;0,Source!R29/Source!BS29,Source!R29)</f>
        <v>241.89371980676327</v>
      </c>
      <c r="I49" s="6"/>
      <c r="J49" s="6">
        <f>Source!BS29</f>
        <v>10.35</v>
      </c>
      <c r="K49" s="9">
        <f>Source!R29</f>
        <v>2503.6</v>
      </c>
      <c r="L49" s="6"/>
    </row>
    <row r="50" spans="1:24" ht="15">
      <c r="A50" s="6"/>
      <c r="B50" s="6"/>
      <c r="C50" s="6" t="s">
        <v>444</v>
      </c>
      <c r="D50" s="9" t="s">
        <v>445</v>
      </c>
      <c r="E50" s="6"/>
      <c r="F50" s="6">
        <f>Source!BZ29</f>
        <v>86</v>
      </c>
      <c r="G50" s="6"/>
      <c r="H50" s="22">
        <f>X50</f>
        <v>2160.2</v>
      </c>
      <c r="I50" s="6"/>
      <c r="J50" s="6">
        <f>Source!AT29</f>
        <v>80.83999999999999</v>
      </c>
      <c r="K50" s="22">
        <f>Source!X29</f>
        <v>21016.6</v>
      </c>
      <c r="L50" s="6"/>
      <c r="X50">
        <f>ROUND((F50/100)*((Source!S29/IF(Source!BA29&lt;&gt;0,Source!BA29,1))+(Source!R29/IF(Source!BS29&lt;&gt;0,Source!BS29,1))),2)</f>
        <v>2160.2</v>
      </c>
    </row>
    <row r="51" spans="1:25" ht="15">
      <c r="A51" s="6"/>
      <c r="B51" s="6"/>
      <c r="C51" s="6" t="s">
        <v>105</v>
      </c>
      <c r="D51" s="9" t="s">
        <v>445</v>
      </c>
      <c r="E51" s="6"/>
      <c r="F51" s="6">
        <f>Source!CA29</f>
        <v>70</v>
      </c>
      <c r="G51" s="6"/>
      <c r="H51" s="22">
        <f>Y51</f>
        <v>1758.3</v>
      </c>
      <c r="I51" s="6"/>
      <c r="J51" s="6">
        <f>Source!AU29</f>
        <v>70</v>
      </c>
      <c r="K51" s="22">
        <f>Source!Y29</f>
        <v>18198.44</v>
      </c>
      <c r="L51" s="6"/>
      <c r="Y51">
        <f>ROUND((F51/100)*((Source!S29/IF(Source!BA29&lt;&gt;0,Source!BA29,1))+(Source!R29/IF(Source!BS29&lt;&gt;0,Source!BS29,1))),2)</f>
        <v>1758.3</v>
      </c>
    </row>
    <row r="52" spans="1:12" ht="15">
      <c r="A52" s="28"/>
      <c r="B52" s="28"/>
      <c r="C52" s="28" t="s">
        <v>446</v>
      </c>
      <c r="D52" s="29" t="s">
        <v>447</v>
      </c>
      <c r="E52" s="28">
        <f>Source!AQ29</f>
        <v>212.41</v>
      </c>
      <c r="F52" s="28"/>
      <c r="G52" s="30" t="str">
        <f>Source!DI29</f>
        <v>)*1,15</v>
      </c>
      <c r="H52" s="28"/>
      <c r="I52" s="28"/>
      <c r="J52" s="28"/>
      <c r="K52" s="28"/>
      <c r="L52" s="28">
        <f>Source!U29</f>
        <v>295.56851499999993</v>
      </c>
    </row>
    <row r="53" spans="1:23" ht="15.75">
      <c r="A53" s="6"/>
      <c r="B53" s="6"/>
      <c r="C53" s="6"/>
      <c r="D53" s="6"/>
      <c r="E53" s="6"/>
      <c r="F53" s="6"/>
      <c r="G53" s="6"/>
      <c r="H53" s="31">
        <f>IF(Source!BA29&lt;&gt;0,Source!S29/Source!BA29,Source!S29)+IF(Source!BB29&lt;&gt;0,Source!Q29/Source!BB29,Source!Q29)+H50+H51</f>
        <v>9233.81129776021</v>
      </c>
      <c r="I53" s="32"/>
      <c r="J53" s="32"/>
      <c r="K53" s="31">
        <f>Source!S29+Source!Q29+K50+K51</f>
        <v>76108.72</v>
      </c>
      <c r="L53" s="32">
        <f>Source!U29</f>
        <v>295.56851499999993</v>
      </c>
      <c r="M53" s="23">
        <f>H53</f>
        <v>9233.81129776021</v>
      </c>
      <c r="N53">
        <f>IF(Source!BA29&lt;&gt;0,Source!S29/Source!BA29,Source!S29)</f>
        <v>2269.968115942029</v>
      </c>
      <c r="O53">
        <f>IF(Source!BI29=1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9233.815761528325</v>
      </c>
      <c r="P53">
        <f>IF(Source!BI29=2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Q53">
        <f>IF(Source!BI29=3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R53">
        <f>IF(Source!BI29=4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S53">
        <f>IF(Source!BI29=1,Source!O29+Source!X29+Source!Y29,0)</f>
        <v>76108.72</v>
      </c>
      <c r="T53">
        <f>IF(Source!BI29=2,Source!O29+Source!X29+Source!Y29,0)</f>
        <v>0</v>
      </c>
      <c r="U53">
        <f>IF(Source!BI29=3,Source!O29+Source!X29+Source!Y29,0)</f>
        <v>0</v>
      </c>
      <c r="V53">
        <f>IF(Source!BI29=4,Source!O29+Source!X29+Source!Y29,0)</f>
        <v>0</v>
      </c>
      <c r="W53">
        <f>IF(Source!BS29&lt;&gt;0,Source!R29/Source!BS29,Source!R29)</f>
        <v>241.89371980676327</v>
      </c>
    </row>
    <row r="54" spans="1:12" ht="45">
      <c r="A54" s="18" t="str">
        <f>Source!E30</f>
        <v>3</v>
      </c>
      <c r="B54" s="18" t="str">
        <f>Source!F30</f>
        <v>65-30-2</v>
      </c>
      <c r="C54" s="19" t="str">
        <f>CONCATENATE(Source!G30,"  ",Source!CN30)</f>
        <v>Разборка воздуховодов из листовой стали толщиной до 0,9 мм диаметром/периметром до 320 мм /1000 мм  </v>
      </c>
      <c r="D54" s="20" t="str">
        <f>Source!H30</f>
        <v>100 м2</v>
      </c>
      <c r="E54" s="8">
        <f>ROUND(Source!I30,6)</f>
        <v>0.0314</v>
      </c>
      <c r="F54" s="8">
        <f>IF(Source!AK30&lt;&gt;0,Source!AK30,Source!AL30+Source!AM30+Source!AO30)</f>
        <v>355.35</v>
      </c>
      <c r="G54" s="8"/>
      <c r="H54" s="8"/>
      <c r="I54" s="8"/>
      <c r="J54" s="8"/>
      <c r="K54" s="8"/>
      <c r="L54" s="8"/>
    </row>
    <row r="55" spans="1:12" ht="15">
      <c r="A55" s="6"/>
      <c r="B55" s="6"/>
      <c r="C55" s="6" t="s">
        <v>442</v>
      </c>
      <c r="D55" s="6"/>
      <c r="E55" s="6"/>
      <c r="F55" s="6">
        <f>Source!AO30</f>
        <v>340.35</v>
      </c>
      <c r="G55" s="21" t="str">
        <f>Source!DG30</f>
        <v>)*1,15</v>
      </c>
      <c r="H55" s="22">
        <f>IF(Source!BA30&lt;&gt;0,Source!S30/Source!BA30,Source!S30)</f>
        <v>12.28985507246377</v>
      </c>
      <c r="I55" s="6" t="str">
        <f>IF(Source!BO30&lt;&gt;"",Source!BO30,"")</f>
        <v>65-30-2</v>
      </c>
      <c r="J55" s="6">
        <f>Source!BA30</f>
        <v>10.35</v>
      </c>
      <c r="K55" s="22">
        <f>Source!S30</f>
        <v>127.2</v>
      </c>
      <c r="L55" s="6"/>
    </row>
    <row r="56" spans="1:12" ht="15">
      <c r="A56" s="6"/>
      <c r="B56" s="6"/>
      <c r="C56" s="6" t="s">
        <v>89</v>
      </c>
      <c r="D56" s="6"/>
      <c r="E56" s="6"/>
      <c r="F56" s="6">
        <f>Source!AM30</f>
        <v>15</v>
      </c>
      <c r="G56" s="21" t="str">
        <f>Source!DE30</f>
        <v>)*1,25</v>
      </c>
      <c r="H56" s="22">
        <f>IF(Source!BB30&lt;&gt;0,Source!Q30/Source!BB30,Source!Q30)</f>
        <v>0.5883333333333333</v>
      </c>
      <c r="I56" s="6"/>
      <c r="J56" s="6">
        <f>Source!BB30</f>
        <v>6</v>
      </c>
      <c r="K56" s="22">
        <f>Source!Q30</f>
        <v>3.53</v>
      </c>
      <c r="L56" s="6"/>
    </row>
    <row r="57" spans="1:12" ht="15">
      <c r="A57" s="6"/>
      <c r="B57" s="6"/>
      <c r="C57" s="6" t="s">
        <v>443</v>
      </c>
      <c r="D57" s="6"/>
      <c r="E57" s="6"/>
      <c r="F57" s="6">
        <f>Source!AN30</f>
        <v>10.13</v>
      </c>
      <c r="G57" s="21" t="str">
        <f>Source!DF30</f>
        <v>)*1,25</v>
      </c>
      <c r="H57" s="24">
        <f>IF(Source!BS30&lt;&gt;0,Source!R30/Source!BS30,Source!R30)</f>
        <v>0.39806763285024155</v>
      </c>
      <c r="I57" s="6"/>
      <c r="J57" s="6">
        <f>Source!BS30</f>
        <v>10.35</v>
      </c>
      <c r="K57" s="9">
        <f>Source!R30</f>
        <v>4.12</v>
      </c>
      <c r="L57" s="6"/>
    </row>
    <row r="58" spans="1:24" ht="15">
      <c r="A58" s="6"/>
      <c r="B58" s="6"/>
      <c r="C58" s="6" t="s">
        <v>444</v>
      </c>
      <c r="D58" s="9" t="s">
        <v>445</v>
      </c>
      <c r="E58" s="6"/>
      <c r="F58" s="6">
        <f>Source!BZ30</f>
        <v>74</v>
      </c>
      <c r="G58" s="6"/>
      <c r="H58" s="22">
        <f>X58</f>
        <v>9.39</v>
      </c>
      <c r="I58" s="6"/>
      <c r="J58" s="6">
        <f>Source!AT30</f>
        <v>69.56</v>
      </c>
      <c r="K58" s="22">
        <f>Source!X30</f>
        <v>91.35</v>
      </c>
      <c r="L58" s="6"/>
      <c r="X58">
        <f>ROUND((F58/100)*((Source!S30/IF(Source!BA30&lt;&gt;0,Source!BA30,1))+(Source!R30/IF(Source!BS30&lt;&gt;0,Source!BS30,1))),2)</f>
        <v>9.39</v>
      </c>
    </row>
    <row r="59" spans="1:25" ht="15">
      <c r="A59" s="6"/>
      <c r="B59" s="6"/>
      <c r="C59" s="6" t="s">
        <v>105</v>
      </c>
      <c r="D59" s="9" t="s">
        <v>445</v>
      </c>
      <c r="E59" s="6"/>
      <c r="F59" s="6">
        <f>Source!CA30</f>
        <v>50</v>
      </c>
      <c r="G59" s="6"/>
      <c r="H59" s="22">
        <f>Y59</f>
        <v>6.34</v>
      </c>
      <c r="I59" s="6"/>
      <c r="J59" s="6">
        <f>Source!AU30</f>
        <v>50</v>
      </c>
      <c r="K59" s="22">
        <f>Source!Y30</f>
        <v>65.66</v>
      </c>
      <c r="L59" s="6"/>
      <c r="Y59">
        <f>ROUND((F59/100)*((Source!S30/IF(Source!BA30&lt;&gt;0,Source!BA30,1))+(Source!R30/IF(Source!BS30&lt;&gt;0,Source!BS30,1))),2)</f>
        <v>6.34</v>
      </c>
    </row>
    <row r="60" spans="1:12" ht="15">
      <c r="A60" s="28"/>
      <c r="B60" s="28"/>
      <c r="C60" s="28" t="s">
        <v>446</v>
      </c>
      <c r="D60" s="29" t="s">
        <v>447</v>
      </c>
      <c r="E60" s="28">
        <f>Source!AQ30</f>
        <v>39.9</v>
      </c>
      <c r="F60" s="28"/>
      <c r="G60" s="30" t="str">
        <f>Source!DI30</f>
        <v>)*1,15</v>
      </c>
      <c r="H60" s="28"/>
      <c r="I60" s="28"/>
      <c r="J60" s="28"/>
      <c r="K60" s="28"/>
      <c r="L60" s="28">
        <f>Source!U30</f>
        <v>1.4407889999999999</v>
      </c>
    </row>
    <row r="61" spans="1:23" ht="15.75">
      <c r="A61" s="6"/>
      <c r="B61" s="6"/>
      <c r="C61" s="6"/>
      <c r="D61" s="6"/>
      <c r="E61" s="6"/>
      <c r="F61" s="6"/>
      <c r="G61" s="6"/>
      <c r="H61" s="31">
        <f>IF(Source!BA30&lt;&gt;0,Source!S30/Source!BA30,Source!S30)+IF(Source!BB30&lt;&gt;0,Source!Q30/Source!BB30,Source!Q30)+H58+H59</f>
        <v>28.608188405797105</v>
      </c>
      <c r="I61" s="32"/>
      <c r="J61" s="32"/>
      <c r="K61" s="31">
        <f>Source!S30+Source!Q30+K58+K59</f>
        <v>287.74</v>
      </c>
      <c r="L61" s="32">
        <f>Source!U30</f>
        <v>1.4407889999999999</v>
      </c>
      <c r="M61" s="23">
        <f>H61</f>
        <v>28.608188405797105</v>
      </c>
      <c r="N61">
        <f>IF(Source!BA30&lt;&gt;0,Source!S30/Source!BA30,Source!S30)</f>
        <v>12.28985507246377</v>
      </c>
      <c r="O61">
        <f>IF(Source!BI30=1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28.611212560386473</v>
      </c>
      <c r="P61">
        <f>IF(Source!BI30=2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Q61">
        <f>IF(Source!BI30=3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R61">
        <f>IF(Source!BI30=4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S61">
        <f>IF(Source!BI30=1,Source!O30+Source!X30+Source!Y30,0)</f>
        <v>287.74</v>
      </c>
      <c r="T61">
        <f>IF(Source!BI30=2,Source!O30+Source!X30+Source!Y30,0)</f>
        <v>0</v>
      </c>
      <c r="U61">
        <f>IF(Source!BI30=3,Source!O30+Source!X30+Source!Y30,0)</f>
        <v>0</v>
      </c>
      <c r="V61">
        <f>IF(Source!BI30=4,Source!O30+Source!X30+Source!Y30,0)</f>
        <v>0</v>
      </c>
      <c r="W61">
        <f>IF(Source!BS30&lt;&gt;0,Source!R30/Source!BS30,Source!R30)</f>
        <v>0.39806763285024155</v>
      </c>
    </row>
    <row r="62" spans="1:12" ht="45">
      <c r="A62" s="18" t="str">
        <f>Source!E31</f>
        <v>4</v>
      </c>
      <c r="B62" s="18" t="str">
        <f>Source!F31</f>
        <v>61-2-3</v>
      </c>
      <c r="C62" s="19" t="str">
        <f>CONCATENATE(Source!G31,"  ",Source!CN31)</f>
        <v>Ремонт штукатурки внутренних стен по камню известковым раствором площадью отдельных мест до 10 м2: толщиной слоя до 20 мм  </v>
      </c>
      <c r="D62" s="20" t="str">
        <f>Source!H31</f>
        <v>100 м2</v>
      </c>
      <c r="E62" s="8">
        <f>ROUND(Source!I31,6)</f>
        <v>0.0675</v>
      </c>
      <c r="F62" s="8">
        <f>IF(Source!AK31&lt;&gt;0,Source!AK31,Source!AL31+Source!AM31+Source!AO31)</f>
        <v>2431.31</v>
      </c>
      <c r="G62" s="8"/>
      <c r="H62" s="8"/>
      <c r="I62" s="8"/>
      <c r="J62" s="8"/>
      <c r="K62" s="8"/>
      <c r="L62" s="8"/>
    </row>
    <row r="63" spans="1:12" ht="15">
      <c r="A63" s="6"/>
      <c r="B63" s="6"/>
      <c r="C63" s="6" t="s">
        <v>442</v>
      </c>
      <c r="D63" s="6"/>
      <c r="E63" s="6"/>
      <c r="F63" s="6">
        <f>Source!AO31</f>
        <v>1294.18</v>
      </c>
      <c r="G63" s="21" t="str">
        <f>Source!DG31</f>
        <v>)*1,15</v>
      </c>
      <c r="H63" s="22">
        <f>IF(Source!BA31&lt;&gt;0,Source!S31/Source!BA31,Source!S31)</f>
        <v>100.4608695652174</v>
      </c>
      <c r="I63" s="6" t="str">
        <f>IF(Source!BO31&lt;&gt;"",Source!BO31,"")</f>
        <v>61-2-3</v>
      </c>
      <c r="J63" s="6">
        <f>Source!BA31</f>
        <v>10.35</v>
      </c>
      <c r="K63" s="22">
        <f>Source!S31</f>
        <v>1039.77</v>
      </c>
      <c r="L63" s="6"/>
    </row>
    <row r="64" spans="1:12" ht="15">
      <c r="A64" s="6"/>
      <c r="B64" s="6"/>
      <c r="C64" s="6" t="s">
        <v>89</v>
      </c>
      <c r="D64" s="6"/>
      <c r="E64" s="6"/>
      <c r="F64" s="6">
        <f>Source!AM31</f>
        <v>13.4</v>
      </c>
      <c r="G64" s="21" t="str">
        <f>Source!DE31</f>
        <v>)*1,25</v>
      </c>
      <c r="H64" s="22">
        <f>IF(Source!BB31&lt;&gt;0,Source!Q31/Source!BB31,Source!Q31)</f>
        <v>1.1300000000000001</v>
      </c>
      <c r="I64" s="6"/>
      <c r="J64" s="6">
        <f>Source!BB31</f>
        <v>6</v>
      </c>
      <c r="K64" s="22">
        <f>Source!Q31</f>
        <v>6.78</v>
      </c>
      <c r="L64" s="6"/>
    </row>
    <row r="65" spans="1:12" ht="15">
      <c r="A65" s="6"/>
      <c r="B65" s="6"/>
      <c r="C65" s="6" t="s">
        <v>443</v>
      </c>
      <c r="D65" s="6"/>
      <c r="E65" s="6"/>
      <c r="F65" s="6">
        <f>Source!AN31</f>
        <v>9.05</v>
      </c>
      <c r="G65" s="21" t="str">
        <f>Source!DF31</f>
        <v>)*1,25</v>
      </c>
      <c r="H65" s="24">
        <f>IF(Source!BS31&lt;&gt;0,Source!R31/Source!BS31,Source!R31)</f>
        <v>0.7632850241545894</v>
      </c>
      <c r="I65" s="6"/>
      <c r="J65" s="6">
        <f>Source!BS31</f>
        <v>10.35</v>
      </c>
      <c r="K65" s="9">
        <f>Source!R31</f>
        <v>7.9</v>
      </c>
      <c r="L65" s="6"/>
    </row>
    <row r="66" spans="1:12" ht="15">
      <c r="A66" s="6"/>
      <c r="B66" s="6"/>
      <c r="C66" s="6" t="s">
        <v>448</v>
      </c>
      <c r="D66" s="6"/>
      <c r="E66" s="6"/>
      <c r="F66" s="6">
        <f>Source!AL31</f>
        <v>1123.73</v>
      </c>
      <c r="G66" s="21">
        <f>Source!DD31</f>
      </c>
      <c r="H66" s="22">
        <f>IF(Source!BC31&lt;&gt;0,Source!P31/Source!BC31,Source!P31)</f>
        <v>75.85263157894738</v>
      </c>
      <c r="I66" s="6"/>
      <c r="J66" s="6">
        <f>Source!BC31</f>
        <v>3.8</v>
      </c>
      <c r="K66" s="22">
        <f>Source!P31</f>
        <v>288.24</v>
      </c>
      <c r="L66" s="6"/>
    </row>
    <row r="67" spans="1:24" ht="15">
      <c r="A67" s="6"/>
      <c r="B67" s="6"/>
      <c r="C67" s="6" t="s">
        <v>444</v>
      </c>
      <c r="D67" s="9" t="s">
        <v>445</v>
      </c>
      <c r="E67" s="6"/>
      <c r="F67" s="6">
        <f>Source!BZ31</f>
        <v>79</v>
      </c>
      <c r="G67" s="6"/>
      <c r="H67" s="22">
        <f>X67</f>
        <v>79.97</v>
      </c>
      <c r="I67" s="6"/>
      <c r="J67" s="6">
        <f>Source!AT31</f>
        <v>74.25999999999999</v>
      </c>
      <c r="K67" s="22">
        <f>Source!X31</f>
        <v>778</v>
      </c>
      <c r="L67" s="6"/>
      <c r="X67">
        <f>ROUND((F67/100)*((Source!S31/IF(Source!BA31&lt;&gt;0,Source!BA31,1))+(Source!R31/IF(Source!BS31&lt;&gt;0,Source!BS31,1))),2)</f>
        <v>79.97</v>
      </c>
    </row>
    <row r="68" spans="1:25" ht="15">
      <c r="A68" s="6"/>
      <c r="B68" s="6"/>
      <c r="C68" s="6" t="s">
        <v>105</v>
      </c>
      <c r="D68" s="9" t="s">
        <v>445</v>
      </c>
      <c r="E68" s="6"/>
      <c r="F68" s="6">
        <f>Source!CA31</f>
        <v>50</v>
      </c>
      <c r="G68" s="6"/>
      <c r="H68" s="22">
        <f>Y68</f>
        <v>50.61</v>
      </c>
      <c r="I68" s="6"/>
      <c r="J68" s="6">
        <f>Source!AU31</f>
        <v>50</v>
      </c>
      <c r="K68" s="22">
        <f>Source!Y31</f>
        <v>523.84</v>
      </c>
      <c r="L68" s="6"/>
      <c r="Y68">
        <f>ROUND((F68/100)*((Source!S31/IF(Source!BA31&lt;&gt;0,Source!BA31,1))+(Source!R31/IF(Source!BS31&lt;&gt;0,Source!BS31,1))),2)</f>
        <v>50.61</v>
      </c>
    </row>
    <row r="69" spans="1:12" ht="15">
      <c r="A69" s="28"/>
      <c r="B69" s="28"/>
      <c r="C69" s="28" t="s">
        <v>446</v>
      </c>
      <c r="D69" s="29" t="s">
        <v>447</v>
      </c>
      <c r="E69" s="28">
        <f>Source!AQ31</f>
        <v>146.07</v>
      </c>
      <c r="F69" s="28"/>
      <c r="G69" s="30" t="str">
        <f>Source!DI31</f>
        <v>)*1,15</v>
      </c>
      <c r="H69" s="28"/>
      <c r="I69" s="28"/>
      <c r="J69" s="28"/>
      <c r="K69" s="28"/>
      <c r="L69" s="28">
        <f>Source!U31</f>
        <v>11.33868375</v>
      </c>
    </row>
    <row r="70" spans="1:23" ht="15.75">
      <c r="A70" s="6"/>
      <c r="B70" s="6"/>
      <c r="C70" s="6"/>
      <c r="D70" s="6"/>
      <c r="E70" s="6"/>
      <c r="F70" s="6"/>
      <c r="G70" s="6"/>
      <c r="H70" s="31">
        <f>IF(Source!BA31&lt;&gt;0,Source!S31/Source!BA31,Source!S31)+IF(Source!BB31&lt;&gt;0,Source!Q31/Source!BB31,Source!Q31)+H66+H67+H68</f>
        <v>308.0235011441648</v>
      </c>
      <c r="I70" s="32"/>
      <c r="J70" s="32"/>
      <c r="K70" s="31">
        <f>Source!S31+Source!Q31+K66+K67+K68</f>
        <v>2636.63</v>
      </c>
      <c r="L70" s="32">
        <f>Source!U31</f>
        <v>11.33868375</v>
      </c>
      <c r="M70" s="23">
        <f>H70</f>
        <v>308.0235011441648</v>
      </c>
      <c r="N70">
        <f>IF(Source!BA31&lt;&gt;0,Source!S31/Source!BA31,Source!S31)</f>
        <v>100.4608695652174</v>
      </c>
      <c r="O70">
        <f>IF(Source!BI31=1,(IF(Source!BA31&lt;&gt;0,Source!S31/Source!BA31,Source!S31)+IF(Source!BB31&lt;&gt;0,Source!Q31/Source!BB31,Source!Q31)+IF(Source!BC31&lt;&gt;0,Source!P31/Source!BC31,Source!P31)+((Source!BZ31/100)*((Source!S31/IF(Source!BA31&lt;&gt;0,Source!BA31,1))+(Source!R31/IF(Source!BS31&lt;&gt;0,Source!BS31,1))))+((Source!CA31/100)*((Source!S31/IF(Source!BA31&lt;&gt;0,Source!BA31,1))+(Source!R31/IF(Source!BS31&lt;&gt;0,Source!BS31,1))))),0)</f>
        <v>308.0226605644546</v>
      </c>
      <c r="P70">
        <f>IF(Source!BI31=2,(IF(Source!BA31&lt;&gt;0,Source!S31/Source!BA31,Source!S31)+IF(Source!BB31&lt;&gt;0,Source!Q31/Source!BB31,Source!Q31)+IF(Source!BC31&lt;&gt;0,Source!P31/Source!BC31,Source!P31)+((Source!BZ31/100)*((Source!S31/IF(Source!BA31&lt;&gt;0,Source!BA31,1))+(Source!R31/IF(Source!BS31&lt;&gt;0,Source!BS31,1))))+((Source!CA31/100)*((Source!S31/IF(Source!BA31&lt;&gt;0,Source!BA31,1))+(Source!R31/IF(Source!BS31&lt;&gt;0,Source!BS31,1))))),0)</f>
        <v>0</v>
      </c>
      <c r="Q70">
        <f>IF(Source!BI31=3,(IF(Source!BA31&lt;&gt;0,Source!S31/Source!BA31,Source!S31)+IF(Source!BB31&lt;&gt;0,Source!Q31/Source!BB31,Source!Q31)+IF(Source!BC31&lt;&gt;0,Source!P31/Source!BC31,Source!P31)+((Source!BZ31/100)*((Source!S31/IF(Source!BA31&lt;&gt;0,Source!BA31,1))+(Source!R31/IF(Source!BS31&lt;&gt;0,Source!BS31,1))))+((Source!CA31/100)*((Source!S31/IF(Source!BA31&lt;&gt;0,Source!BA31,1))+(Source!R31/IF(Source!BS31&lt;&gt;0,Source!BS31,1))))),0)</f>
        <v>0</v>
      </c>
      <c r="R70">
        <f>IF(Source!BI31=4,(IF(Source!BA31&lt;&gt;0,Source!S31/Source!BA31,Source!S31)+IF(Source!BB31&lt;&gt;0,Source!Q31/Source!BB31,Source!Q31)+IF(Source!BC31&lt;&gt;0,Source!P31/Source!BC31,Source!P31)+((Source!BZ31/100)*((Source!S31/IF(Source!BA31&lt;&gt;0,Source!BA31,1))+(Source!R31/IF(Source!BS31&lt;&gt;0,Source!BS31,1))))+((Source!CA31/100)*((Source!S31/IF(Source!BA31&lt;&gt;0,Source!BA31,1))+(Source!R31/IF(Source!BS31&lt;&gt;0,Source!BS31,1))))),0)</f>
        <v>0</v>
      </c>
      <c r="S70">
        <f>IF(Source!BI31=1,Source!O31+Source!X31+Source!Y31,0)</f>
        <v>2636.63</v>
      </c>
      <c r="T70">
        <f>IF(Source!BI31=2,Source!O31+Source!X31+Source!Y31,0)</f>
        <v>0</v>
      </c>
      <c r="U70">
        <f>IF(Source!BI31=3,Source!O31+Source!X31+Source!Y31,0)</f>
        <v>0</v>
      </c>
      <c r="V70">
        <f>IF(Source!BI31=4,Source!O31+Source!X31+Source!Y31,0)</f>
        <v>0</v>
      </c>
      <c r="W70">
        <f>IF(Source!BS31&lt;&gt;0,Source!R31/Source!BS31,Source!R31)</f>
        <v>0.7632850241545894</v>
      </c>
    </row>
    <row r="71" spans="1:12" ht="30">
      <c r="A71" s="18" t="str">
        <f>Source!E32</f>
        <v>5</v>
      </c>
      <c r="B71" s="18" t="str">
        <f>Source!F32</f>
        <v>62-39-1</v>
      </c>
      <c r="C71" s="19" t="str">
        <f>CONCATENATE(Source!G32,"  ",Source!CN32)</f>
        <v>Промывка поверхности окрашенной масляными красками стен и фасадов  </v>
      </c>
      <c r="D71" s="20" t="str">
        <f>Source!H32</f>
        <v>100 м2</v>
      </c>
      <c r="E71" s="8">
        <f>ROUND(Source!I32,6)</f>
        <v>0.3645</v>
      </c>
      <c r="F71" s="8">
        <f>IF(Source!AK32&lt;&gt;0,Source!AK32,Source!AL32+Source!AM32+Source!AO32)</f>
        <v>55.09</v>
      </c>
      <c r="G71" s="8"/>
      <c r="H71" s="8"/>
      <c r="I71" s="8"/>
      <c r="J71" s="8"/>
      <c r="K71" s="8"/>
      <c r="L71" s="8"/>
    </row>
    <row r="72" spans="1:12" ht="15">
      <c r="A72" s="6"/>
      <c r="B72" s="6"/>
      <c r="C72" s="6" t="s">
        <v>442</v>
      </c>
      <c r="D72" s="6"/>
      <c r="E72" s="6"/>
      <c r="F72" s="6">
        <f>Source!AO32</f>
        <v>47.54</v>
      </c>
      <c r="G72" s="21" t="str">
        <f>Source!DG32</f>
        <v>)*1,15</v>
      </c>
      <c r="H72" s="22">
        <f>IF(Source!BA32&lt;&gt;0,Source!S32/Source!BA32,Source!S32)</f>
        <v>19.92753623188406</v>
      </c>
      <c r="I72" s="6" t="str">
        <f>IF(Source!BO32&lt;&gt;"",Source!BO32,"")</f>
        <v>62-39-1</v>
      </c>
      <c r="J72" s="6">
        <f>Source!BA32</f>
        <v>10.35</v>
      </c>
      <c r="K72" s="22">
        <f>Source!S32</f>
        <v>206.25</v>
      </c>
      <c r="L72" s="6"/>
    </row>
    <row r="73" spans="1:12" ht="15">
      <c r="A73" s="6"/>
      <c r="B73" s="6"/>
      <c r="C73" s="6" t="s">
        <v>448</v>
      </c>
      <c r="D73" s="6"/>
      <c r="E73" s="6"/>
      <c r="F73" s="6">
        <f>Source!AL32</f>
        <v>7.55</v>
      </c>
      <c r="G73" s="21">
        <f>Source!DD32</f>
      </c>
      <c r="H73" s="22">
        <f>IF(Source!BC32&lt;&gt;0,Source!P32/Source!BC32,Source!P32)</f>
        <v>2.751152073732719</v>
      </c>
      <c r="I73" s="6"/>
      <c r="J73" s="6">
        <f>Source!BC32</f>
        <v>2.17</v>
      </c>
      <c r="K73" s="22">
        <f>Source!P32</f>
        <v>5.97</v>
      </c>
      <c r="L73" s="6"/>
    </row>
    <row r="74" spans="1:24" ht="15">
      <c r="A74" s="6"/>
      <c r="B74" s="6"/>
      <c r="C74" s="6" t="s">
        <v>444</v>
      </c>
      <c r="D74" s="9" t="s">
        <v>445</v>
      </c>
      <c r="E74" s="6"/>
      <c r="F74" s="6">
        <f>Source!BZ32</f>
        <v>80</v>
      </c>
      <c r="G74" s="6"/>
      <c r="H74" s="22">
        <f>X74</f>
        <v>15.94</v>
      </c>
      <c r="I74" s="6"/>
      <c r="J74" s="6">
        <f>Source!AT32</f>
        <v>75.19999999999999</v>
      </c>
      <c r="K74" s="22">
        <f>Source!X32</f>
        <v>155.1</v>
      </c>
      <c r="L74" s="6"/>
      <c r="X74">
        <f>ROUND((F74/100)*((Source!S32/IF(Source!BA32&lt;&gt;0,Source!BA32,1))+(Source!R32/IF(Source!BS32&lt;&gt;0,Source!BS32,1))),2)</f>
        <v>15.94</v>
      </c>
    </row>
    <row r="75" spans="1:25" ht="15">
      <c r="A75" s="6"/>
      <c r="B75" s="6"/>
      <c r="C75" s="6" t="s">
        <v>105</v>
      </c>
      <c r="D75" s="9" t="s">
        <v>445</v>
      </c>
      <c r="E75" s="6"/>
      <c r="F75" s="6">
        <f>Source!CA32</f>
        <v>50</v>
      </c>
      <c r="G75" s="6"/>
      <c r="H75" s="22">
        <f>Y75</f>
        <v>9.96</v>
      </c>
      <c r="I75" s="6"/>
      <c r="J75" s="6">
        <f>Source!AU32</f>
        <v>50</v>
      </c>
      <c r="K75" s="22">
        <f>Source!Y32</f>
        <v>103.13</v>
      </c>
      <c r="L75" s="6"/>
      <c r="Y75">
        <f>ROUND((F75/100)*((Source!S32/IF(Source!BA32&lt;&gt;0,Source!BA32,1))+(Source!R32/IF(Source!BS32&lt;&gt;0,Source!BS32,1))),2)</f>
        <v>9.96</v>
      </c>
    </row>
    <row r="76" spans="1:12" ht="15">
      <c r="A76" s="28"/>
      <c r="B76" s="28"/>
      <c r="C76" s="28" t="s">
        <v>446</v>
      </c>
      <c r="D76" s="29" t="s">
        <v>447</v>
      </c>
      <c r="E76" s="28">
        <f>Source!AQ32</f>
        <v>5.98</v>
      </c>
      <c r="F76" s="28"/>
      <c r="G76" s="30" t="str">
        <f>Source!DI32</f>
        <v>)*1,15</v>
      </c>
      <c r="H76" s="28"/>
      <c r="I76" s="28"/>
      <c r="J76" s="28"/>
      <c r="K76" s="28"/>
      <c r="L76" s="28">
        <f>Source!U32</f>
        <v>2.5066664999999997</v>
      </c>
    </row>
    <row r="77" spans="1:23" ht="15.75">
      <c r="A77" s="6"/>
      <c r="B77" s="6"/>
      <c r="C77" s="6"/>
      <c r="D77" s="6"/>
      <c r="E77" s="6"/>
      <c r="F77" s="6"/>
      <c r="G77" s="6"/>
      <c r="H77" s="31">
        <f>IF(Source!BA32&lt;&gt;0,Source!S32/Source!BA32,Source!S32)+IF(Source!BB32&lt;&gt;0,Source!Q32/Source!BB32,Source!Q32)+H73+H74+H75</f>
        <v>48.57868830561678</v>
      </c>
      <c r="I77" s="32"/>
      <c r="J77" s="32"/>
      <c r="K77" s="31">
        <f>Source!S32+Source!Q32+K73+K74+K75</f>
        <v>470.45</v>
      </c>
      <c r="L77" s="32">
        <f>Source!U32</f>
        <v>2.5066664999999997</v>
      </c>
      <c r="M77" s="23">
        <f>H77</f>
        <v>48.57868830561678</v>
      </c>
      <c r="N77">
        <f>IF(Source!BA32&lt;&gt;0,Source!S32/Source!BA32,Source!S32)</f>
        <v>19.92753623188406</v>
      </c>
      <c r="O77">
        <f>IF(Source!BI32=1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48.584485407066055</v>
      </c>
      <c r="P77">
        <f>IF(Source!BI32=2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Q77">
        <f>IF(Source!BI32=3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R77">
        <f>IF(Source!BI32=4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S77">
        <f>IF(Source!BI32=1,Source!O32+Source!X32+Source!Y32,0)</f>
        <v>470.45</v>
      </c>
      <c r="T77">
        <f>IF(Source!BI32=2,Source!O32+Source!X32+Source!Y32,0)</f>
        <v>0</v>
      </c>
      <c r="U77">
        <f>IF(Source!BI32=3,Source!O32+Source!X32+Source!Y32,0)</f>
        <v>0</v>
      </c>
      <c r="V77">
        <f>IF(Source!BI32=4,Source!O32+Source!X32+Source!Y32,0)</f>
        <v>0</v>
      </c>
      <c r="W77">
        <f>IF(Source!BS32&lt;&gt;0,Source!R32/Source!BS32,Source!R32)</f>
        <v>0</v>
      </c>
    </row>
    <row r="78" spans="1:12" ht="30">
      <c r="A78" s="18" t="str">
        <f>Source!E33</f>
        <v>6</v>
      </c>
      <c r="B78" s="18" t="str">
        <f>Source!F33</f>
        <v>13-06-003-1</v>
      </c>
      <c r="C78" s="19" t="str">
        <f>CONCATENATE(Source!G33,"  ",Source!CN33)</f>
        <v>Очистка поверхности щетками от пожароизоляции  </v>
      </c>
      <c r="D78" s="20" t="str">
        <f>Source!H33</f>
        <v>1 м2</v>
      </c>
      <c r="E78" s="8">
        <f>ROUND(Source!I33,6)</f>
        <v>3.6</v>
      </c>
      <c r="F78" s="8">
        <f>IF(Source!AK33&lt;&gt;0,Source!AK33,Source!AL33+Source!AM33+Source!AO33)</f>
        <v>7.68</v>
      </c>
      <c r="G78" s="8"/>
      <c r="H78" s="8"/>
      <c r="I78" s="8"/>
      <c r="J78" s="8"/>
      <c r="K78" s="8"/>
      <c r="L78" s="8"/>
    </row>
    <row r="79" spans="1:12" ht="15">
      <c r="A79" s="6"/>
      <c r="B79" s="6"/>
      <c r="C79" s="6" t="s">
        <v>442</v>
      </c>
      <c r="D79" s="6"/>
      <c r="E79" s="6"/>
      <c r="F79" s="6">
        <f>Source!AO33</f>
        <v>7.68</v>
      </c>
      <c r="G79" s="21" t="str">
        <f>Source!DG33</f>
        <v>)*1,15</v>
      </c>
      <c r="H79" s="22">
        <f>IF(Source!BA33&lt;&gt;0,Source!S33/Source!BA33,Source!S33)</f>
        <v>31.795169082125604</v>
      </c>
      <c r="I79" s="6" t="str">
        <f>IF(Source!BO33&lt;&gt;"",Source!BO33,"")</f>
        <v>13-06-003-1</v>
      </c>
      <c r="J79" s="6">
        <f>Source!BA33</f>
        <v>10.35</v>
      </c>
      <c r="K79" s="22">
        <f>Source!S33</f>
        <v>329.08</v>
      </c>
      <c r="L79" s="6"/>
    </row>
    <row r="80" spans="1:24" ht="15">
      <c r="A80" s="6"/>
      <c r="B80" s="6"/>
      <c r="C80" s="6" t="s">
        <v>444</v>
      </c>
      <c r="D80" s="9" t="s">
        <v>445</v>
      </c>
      <c r="E80" s="6"/>
      <c r="F80" s="6">
        <f>Source!BZ33</f>
        <v>90</v>
      </c>
      <c r="G80" s="6"/>
      <c r="H80" s="22">
        <f>X80</f>
        <v>28.62</v>
      </c>
      <c r="I80" s="6"/>
      <c r="J80" s="6">
        <f>Source!AT33</f>
        <v>84.6</v>
      </c>
      <c r="K80" s="22">
        <f>Source!X33</f>
        <v>278.4</v>
      </c>
      <c r="L80" s="6"/>
      <c r="X80">
        <f>ROUND((F80/100)*((Source!S33/IF(Source!BA33&lt;&gt;0,Source!BA33,1))+(Source!R33/IF(Source!BS33&lt;&gt;0,Source!BS33,1))),2)</f>
        <v>28.62</v>
      </c>
    </row>
    <row r="81" spans="1:25" ht="15">
      <c r="A81" s="6"/>
      <c r="B81" s="6"/>
      <c r="C81" s="6" t="s">
        <v>105</v>
      </c>
      <c r="D81" s="9" t="s">
        <v>445</v>
      </c>
      <c r="E81" s="6"/>
      <c r="F81" s="6">
        <f>Source!CA33</f>
        <v>70</v>
      </c>
      <c r="G81" s="6"/>
      <c r="H81" s="22">
        <f>Y81</f>
        <v>22.26</v>
      </c>
      <c r="I81" s="6"/>
      <c r="J81" s="6">
        <f>Source!AU33</f>
        <v>70</v>
      </c>
      <c r="K81" s="22">
        <f>Source!Y33</f>
        <v>230.36</v>
      </c>
      <c r="L81" s="6"/>
      <c r="Y81">
        <f>ROUND((F81/100)*((Source!S33/IF(Source!BA33&lt;&gt;0,Source!BA33,1))+(Source!R33/IF(Source!BS33&lt;&gt;0,Source!BS33,1))),2)</f>
        <v>22.26</v>
      </c>
    </row>
    <row r="82" spans="1:12" ht="15">
      <c r="A82" s="28"/>
      <c r="B82" s="28"/>
      <c r="C82" s="28" t="s">
        <v>446</v>
      </c>
      <c r="D82" s="29" t="s">
        <v>447</v>
      </c>
      <c r="E82" s="28">
        <f>Source!AQ33</f>
        <v>0.9</v>
      </c>
      <c r="F82" s="28"/>
      <c r="G82" s="30" t="str">
        <f>Source!DI33</f>
        <v>)*1,15</v>
      </c>
      <c r="H82" s="28"/>
      <c r="I82" s="28"/>
      <c r="J82" s="28"/>
      <c r="K82" s="28"/>
      <c r="L82" s="28">
        <f>Source!U33</f>
        <v>3.726</v>
      </c>
    </row>
    <row r="83" spans="1:23" ht="15.75">
      <c r="A83" s="6"/>
      <c r="B83" s="6"/>
      <c r="C83" s="6"/>
      <c r="D83" s="6"/>
      <c r="E83" s="6"/>
      <c r="F83" s="6"/>
      <c r="G83" s="6"/>
      <c r="H83" s="31">
        <f>IF(Source!BA33&lt;&gt;0,Source!S33/Source!BA33,Source!S33)+IF(Source!BB33&lt;&gt;0,Source!Q33/Source!BB33,Source!Q33)+H80+H81</f>
        <v>82.6751690821256</v>
      </c>
      <c r="I83" s="32"/>
      <c r="J83" s="32"/>
      <c r="K83" s="31">
        <f>Source!S33+Source!Q33+K80+K81</f>
        <v>837.84</v>
      </c>
      <c r="L83" s="32">
        <f>Source!U33</f>
        <v>3.726</v>
      </c>
      <c r="M83" s="23">
        <f>H83</f>
        <v>82.6751690821256</v>
      </c>
      <c r="N83">
        <f>IF(Source!BA33&lt;&gt;0,Source!S33/Source!BA33,Source!S33)</f>
        <v>31.795169082125604</v>
      </c>
      <c r="O83">
        <f>IF(Source!BI33=1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82.66743961352657</v>
      </c>
      <c r="P83">
        <f>IF(Source!BI33=2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Q83">
        <f>IF(Source!BI33=3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R83">
        <f>IF(Source!BI33=4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S83">
        <f>IF(Source!BI33=1,Source!O33+Source!X33+Source!Y33,0)</f>
        <v>837.84</v>
      </c>
      <c r="T83">
        <f>IF(Source!BI33=2,Source!O33+Source!X33+Source!Y33,0)</f>
        <v>0</v>
      </c>
      <c r="U83">
        <f>IF(Source!BI33=3,Source!O33+Source!X33+Source!Y33,0)</f>
        <v>0</v>
      </c>
      <c r="V83">
        <f>IF(Source!BI33=4,Source!O33+Source!X33+Source!Y33,0)</f>
        <v>0</v>
      </c>
      <c r="W83">
        <f>IF(Source!BS33&lt;&gt;0,Source!R33/Source!BS33,Source!R33)</f>
        <v>0</v>
      </c>
    </row>
    <row r="84" spans="1:12" ht="30">
      <c r="A84" s="18" t="str">
        <f>Source!E34</f>
        <v>7</v>
      </c>
      <c r="B84" s="18" t="str">
        <f>Source!F34</f>
        <v>13-06-003-1</v>
      </c>
      <c r="C84" s="19" t="str">
        <f>CONCATENATE(Source!G34,"  ",Source!CN34)</f>
        <v>Очистка поверхности щетками  </v>
      </c>
      <c r="D84" s="20" t="str">
        <f>Source!H34</f>
        <v>1 м2</v>
      </c>
      <c r="E84" s="8">
        <f>ROUND(Source!I34,6)</f>
        <v>3.6</v>
      </c>
      <c r="F84" s="8">
        <f>IF(Source!AK34&lt;&gt;0,Source!AK34,Source!AL34+Source!AM34+Source!AO34)</f>
        <v>7.68</v>
      </c>
      <c r="G84" s="8"/>
      <c r="H84" s="8"/>
      <c r="I84" s="8"/>
      <c r="J84" s="8"/>
      <c r="K84" s="8"/>
      <c r="L84" s="8"/>
    </row>
    <row r="85" spans="1:12" ht="15">
      <c r="A85" s="6"/>
      <c r="B85" s="6"/>
      <c r="C85" s="6" t="s">
        <v>442</v>
      </c>
      <c r="D85" s="6"/>
      <c r="E85" s="6"/>
      <c r="F85" s="6">
        <f>Source!AO34</f>
        <v>7.68</v>
      </c>
      <c r="G85" s="21" t="str">
        <f>Source!DG34</f>
        <v>)*1,15</v>
      </c>
      <c r="H85" s="22">
        <f>IF(Source!BA34&lt;&gt;0,Source!S34/Source!BA34,Source!S34)</f>
        <v>31.795169082125604</v>
      </c>
      <c r="I85" s="6" t="str">
        <f>IF(Source!BO34&lt;&gt;"",Source!BO34,"")</f>
        <v>13-06-003-1</v>
      </c>
      <c r="J85" s="6">
        <f>Source!BA34</f>
        <v>10.35</v>
      </c>
      <c r="K85" s="22">
        <f>Source!S34</f>
        <v>329.08</v>
      </c>
      <c r="L85" s="6"/>
    </row>
    <row r="86" spans="1:24" ht="15">
      <c r="A86" s="6"/>
      <c r="B86" s="6"/>
      <c r="C86" s="6" t="s">
        <v>444</v>
      </c>
      <c r="D86" s="9" t="s">
        <v>445</v>
      </c>
      <c r="E86" s="6"/>
      <c r="F86" s="6">
        <f>Source!BZ34</f>
        <v>90</v>
      </c>
      <c r="G86" s="6"/>
      <c r="H86" s="22">
        <f>X86</f>
        <v>28.62</v>
      </c>
      <c r="I86" s="6"/>
      <c r="J86" s="6">
        <f>Source!AT34</f>
        <v>84.6</v>
      </c>
      <c r="K86" s="22">
        <f>Source!X34</f>
        <v>278.4</v>
      </c>
      <c r="L86" s="6"/>
      <c r="X86">
        <f>ROUND((F86/100)*((Source!S34/IF(Source!BA34&lt;&gt;0,Source!BA34,1))+(Source!R34/IF(Source!BS34&lt;&gt;0,Source!BS34,1))),2)</f>
        <v>28.62</v>
      </c>
    </row>
    <row r="87" spans="1:25" ht="15">
      <c r="A87" s="6"/>
      <c r="B87" s="6"/>
      <c r="C87" s="6" t="s">
        <v>105</v>
      </c>
      <c r="D87" s="9" t="s">
        <v>445</v>
      </c>
      <c r="E87" s="6"/>
      <c r="F87" s="6">
        <f>Source!CA34</f>
        <v>70</v>
      </c>
      <c r="G87" s="6"/>
      <c r="H87" s="22">
        <f>Y87</f>
        <v>22.26</v>
      </c>
      <c r="I87" s="6"/>
      <c r="J87" s="6">
        <f>Source!AU34</f>
        <v>70</v>
      </c>
      <c r="K87" s="22">
        <f>Source!Y34</f>
        <v>230.36</v>
      </c>
      <c r="L87" s="6"/>
      <c r="Y87">
        <f>ROUND((F87/100)*((Source!S34/IF(Source!BA34&lt;&gt;0,Source!BA34,1))+(Source!R34/IF(Source!BS34&lt;&gt;0,Source!BS34,1))),2)</f>
        <v>22.26</v>
      </c>
    </row>
    <row r="88" spans="1:12" ht="15">
      <c r="A88" s="28"/>
      <c r="B88" s="28"/>
      <c r="C88" s="28" t="s">
        <v>446</v>
      </c>
      <c r="D88" s="29" t="s">
        <v>447</v>
      </c>
      <c r="E88" s="28">
        <f>Source!AQ34</f>
        <v>0.9</v>
      </c>
      <c r="F88" s="28"/>
      <c r="G88" s="30" t="str">
        <f>Source!DI34</f>
        <v>)*1,15</v>
      </c>
      <c r="H88" s="28"/>
      <c r="I88" s="28"/>
      <c r="J88" s="28"/>
      <c r="K88" s="28"/>
      <c r="L88" s="28">
        <f>Source!U34</f>
        <v>3.726</v>
      </c>
    </row>
    <row r="89" spans="1:23" ht="15.75">
      <c r="A89" s="6"/>
      <c r="B89" s="6"/>
      <c r="C89" s="6"/>
      <c r="D89" s="6"/>
      <c r="E89" s="6"/>
      <c r="F89" s="6"/>
      <c r="G89" s="6"/>
      <c r="H89" s="31">
        <f>IF(Source!BA34&lt;&gt;0,Source!S34/Source!BA34,Source!S34)+IF(Source!BB34&lt;&gt;0,Source!Q34/Source!BB34,Source!Q34)+H86+H87</f>
        <v>82.6751690821256</v>
      </c>
      <c r="I89" s="32"/>
      <c r="J89" s="32"/>
      <c r="K89" s="31">
        <f>Source!S34+Source!Q34+K86+K87</f>
        <v>837.84</v>
      </c>
      <c r="L89" s="32">
        <f>Source!U34</f>
        <v>3.726</v>
      </c>
      <c r="M89" s="23">
        <f>H89</f>
        <v>82.6751690821256</v>
      </c>
      <c r="N89">
        <f>IF(Source!BA34&lt;&gt;0,Source!S34/Source!BA34,Source!S34)</f>
        <v>31.795169082125604</v>
      </c>
      <c r="O89">
        <f>IF(Source!BI34=1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82.66743961352657</v>
      </c>
      <c r="P89">
        <f>IF(Source!BI34=2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Q89">
        <f>IF(Source!BI34=3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R89">
        <f>IF(Source!BI34=4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S89">
        <f>IF(Source!BI34=1,Source!O34+Source!X34+Source!Y34,0)</f>
        <v>837.84</v>
      </c>
      <c r="T89">
        <f>IF(Source!BI34=2,Source!O34+Source!X34+Source!Y34,0)</f>
        <v>0</v>
      </c>
      <c r="U89">
        <f>IF(Source!BI34=3,Source!O34+Source!X34+Source!Y34,0)</f>
        <v>0</v>
      </c>
      <c r="V89">
        <f>IF(Source!BI34=4,Source!O34+Source!X34+Source!Y34,0)</f>
        <v>0</v>
      </c>
      <c r="W89">
        <f>IF(Source!BS34&lt;&gt;0,Source!R34/Source!BS34,Source!R34)</f>
        <v>0</v>
      </c>
    </row>
    <row r="90" spans="1:12" ht="30">
      <c r="A90" s="18" t="str">
        <f>Source!E35</f>
        <v>8</v>
      </c>
      <c r="B90" s="18" t="str">
        <f>Source!F35</f>
        <v>62-39-1</v>
      </c>
      <c r="C90" s="19" t="str">
        <f>CONCATENATE(Source!G35,"  ",Source!CN35)</f>
        <v>Промывка поверхности окрашенной масляными красками колонн  </v>
      </c>
      <c r="D90" s="20" t="str">
        <f>Source!H35</f>
        <v>100 м2</v>
      </c>
      <c r="E90" s="8">
        <f>ROUND(Source!I35,6)</f>
        <v>0.144</v>
      </c>
      <c r="F90" s="8">
        <f>IF(Source!AK35&lt;&gt;0,Source!AK35,Source!AL35+Source!AM35+Source!AO35)</f>
        <v>55.09</v>
      </c>
      <c r="G90" s="8"/>
      <c r="H90" s="8"/>
      <c r="I90" s="8"/>
      <c r="J90" s="8"/>
      <c r="K90" s="8"/>
      <c r="L90" s="8"/>
    </row>
    <row r="91" spans="1:12" ht="15">
      <c r="A91" s="6"/>
      <c r="B91" s="6"/>
      <c r="C91" s="6" t="s">
        <v>442</v>
      </c>
      <c r="D91" s="6"/>
      <c r="E91" s="6"/>
      <c r="F91" s="6">
        <f>Source!AO35</f>
        <v>47.54</v>
      </c>
      <c r="G91" s="21" t="str">
        <f>Source!DG35</f>
        <v>)*1,15</v>
      </c>
      <c r="H91" s="22">
        <f>IF(Source!BA35&lt;&gt;0,Source!S35/Source!BA35,Source!S35)</f>
        <v>7.872463768115943</v>
      </c>
      <c r="I91" s="6" t="str">
        <f>IF(Source!BO35&lt;&gt;"",Source!BO35,"")</f>
        <v>62-39-1</v>
      </c>
      <c r="J91" s="6">
        <f>Source!BA35</f>
        <v>10.35</v>
      </c>
      <c r="K91" s="22">
        <f>Source!S35</f>
        <v>81.48</v>
      </c>
      <c r="L91" s="6"/>
    </row>
    <row r="92" spans="1:12" ht="15">
      <c r="A92" s="6"/>
      <c r="B92" s="6"/>
      <c r="C92" s="6" t="s">
        <v>448</v>
      </c>
      <c r="D92" s="6"/>
      <c r="E92" s="6"/>
      <c r="F92" s="6">
        <f>Source!AL35</f>
        <v>7.55</v>
      </c>
      <c r="G92" s="21">
        <f>Source!DD35</f>
      </c>
      <c r="H92" s="22">
        <f>IF(Source!BC35&lt;&gt;0,Source!P35/Source!BC35,Source!P35)</f>
        <v>1.087557603686636</v>
      </c>
      <c r="I92" s="6"/>
      <c r="J92" s="6">
        <f>Source!BC35</f>
        <v>2.17</v>
      </c>
      <c r="K92" s="22">
        <f>Source!P35</f>
        <v>2.36</v>
      </c>
      <c r="L92" s="6"/>
    </row>
    <row r="93" spans="1:24" ht="15">
      <c r="A93" s="6"/>
      <c r="B93" s="6"/>
      <c r="C93" s="6" t="s">
        <v>444</v>
      </c>
      <c r="D93" s="9" t="s">
        <v>445</v>
      </c>
      <c r="E93" s="6"/>
      <c r="F93" s="6">
        <f>Source!BZ35</f>
        <v>80</v>
      </c>
      <c r="G93" s="6"/>
      <c r="H93" s="22">
        <f>X93</f>
        <v>6.3</v>
      </c>
      <c r="I93" s="6"/>
      <c r="J93" s="6">
        <f>Source!AT35</f>
        <v>75.19999999999999</v>
      </c>
      <c r="K93" s="22">
        <f>Source!X35</f>
        <v>61.27</v>
      </c>
      <c r="L93" s="6"/>
      <c r="X93">
        <f>ROUND((F93/100)*((Source!S35/IF(Source!BA35&lt;&gt;0,Source!BA35,1))+(Source!R35/IF(Source!BS35&lt;&gt;0,Source!BS35,1))),2)</f>
        <v>6.3</v>
      </c>
    </row>
    <row r="94" spans="1:25" ht="15">
      <c r="A94" s="6"/>
      <c r="B94" s="6"/>
      <c r="C94" s="6" t="s">
        <v>105</v>
      </c>
      <c r="D94" s="9" t="s">
        <v>445</v>
      </c>
      <c r="E94" s="6"/>
      <c r="F94" s="6">
        <f>Source!CA35</f>
        <v>50</v>
      </c>
      <c r="G94" s="6"/>
      <c r="H94" s="22">
        <f>Y94</f>
        <v>3.94</v>
      </c>
      <c r="I94" s="6"/>
      <c r="J94" s="6">
        <f>Source!AU35</f>
        <v>50</v>
      </c>
      <c r="K94" s="22">
        <f>Source!Y35</f>
        <v>40.74</v>
      </c>
      <c r="L94" s="6"/>
      <c r="Y94">
        <f>ROUND((F94/100)*((Source!S35/IF(Source!BA35&lt;&gt;0,Source!BA35,1))+(Source!R35/IF(Source!BS35&lt;&gt;0,Source!BS35,1))),2)</f>
        <v>3.94</v>
      </c>
    </row>
    <row r="95" spans="1:12" ht="15">
      <c r="A95" s="28"/>
      <c r="B95" s="28"/>
      <c r="C95" s="28" t="s">
        <v>446</v>
      </c>
      <c r="D95" s="29" t="s">
        <v>447</v>
      </c>
      <c r="E95" s="28">
        <f>Source!AQ35</f>
        <v>5.98</v>
      </c>
      <c r="F95" s="28"/>
      <c r="G95" s="30" t="str">
        <f>Source!DI35</f>
        <v>)*1,15</v>
      </c>
      <c r="H95" s="28"/>
      <c r="I95" s="28"/>
      <c r="J95" s="28"/>
      <c r="K95" s="28"/>
      <c r="L95" s="28">
        <f>Source!U35</f>
        <v>0.990288</v>
      </c>
    </row>
    <row r="96" spans="1:23" ht="15.75">
      <c r="A96" s="6"/>
      <c r="B96" s="6"/>
      <c r="C96" s="6"/>
      <c r="D96" s="6"/>
      <c r="E96" s="6"/>
      <c r="F96" s="6"/>
      <c r="G96" s="6"/>
      <c r="H96" s="31">
        <f>IF(Source!BA35&lt;&gt;0,Source!S35/Source!BA35,Source!S35)+IF(Source!BB35&lt;&gt;0,Source!Q35/Source!BB35,Source!Q35)+H92+H93+H94</f>
        <v>19.20002137180258</v>
      </c>
      <c r="I96" s="32"/>
      <c r="J96" s="32"/>
      <c r="K96" s="31">
        <f>Source!S35+Source!Q35+K92+K93+K94</f>
        <v>185.85000000000002</v>
      </c>
      <c r="L96" s="32">
        <f>Source!U35</f>
        <v>0.990288</v>
      </c>
      <c r="M96" s="23">
        <f>H96</f>
        <v>19.20002137180258</v>
      </c>
      <c r="N96">
        <f>IF(Source!BA35&lt;&gt;0,Source!S35/Source!BA35,Source!S35)</f>
        <v>7.872463768115943</v>
      </c>
      <c r="O96">
        <f>IF(Source!BI35=1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19.194224270353306</v>
      </c>
      <c r="P96">
        <f>IF(Source!BI35=2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Q96">
        <f>IF(Source!BI35=3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R96">
        <f>IF(Source!BI35=4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S96">
        <f>IF(Source!BI35=1,Source!O35+Source!X35+Source!Y35,0)</f>
        <v>185.85000000000002</v>
      </c>
      <c r="T96">
        <f>IF(Source!BI35=2,Source!O35+Source!X35+Source!Y35,0)</f>
        <v>0</v>
      </c>
      <c r="U96">
        <f>IF(Source!BI35=3,Source!O35+Source!X35+Source!Y35,0)</f>
        <v>0</v>
      </c>
      <c r="V96">
        <f>IF(Source!BI35=4,Source!O35+Source!X35+Source!Y35,0)</f>
        <v>0</v>
      </c>
      <c r="W96">
        <f>IF(Source!BS35&lt;&gt;0,Source!R35/Source!BS35,Source!R35)</f>
        <v>0</v>
      </c>
    </row>
    <row r="97" spans="1:12" ht="45">
      <c r="A97" s="18" t="str">
        <f>Source!E36</f>
        <v>9</v>
      </c>
      <c r="B97" s="18" t="str">
        <f>Source!F36</f>
        <v>61-2-3</v>
      </c>
      <c r="C97" s="19" t="str">
        <f>CONCATENATE(Source!G36,"  ",Source!CN36)</f>
        <v>Ремонт штукатурки внутренних стен по камню известковым раствором площадью отдельных мест до 10 м2: толщиной слоя до 20 мм  </v>
      </c>
      <c r="D97" s="20" t="str">
        <f>Source!H36</f>
        <v>100 м2</v>
      </c>
      <c r="E97" s="8">
        <f>ROUND(Source!I36,6)</f>
        <v>0.018</v>
      </c>
      <c r="F97" s="8">
        <f>IF(Source!AK36&lt;&gt;0,Source!AK36,Source!AL36+Source!AM36+Source!AO36)</f>
        <v>2431.31</v>
      </c>
      <c r="G97" s="8"/>
      <c r="H97" s="8"/>
      <c r="I97" s="8"/>
      <c r="J97" s="8"/>
      <c r="K97" s="8"/>
      <c r="L97" s="8"/>
    </row>
    <row r="98" spans="1:12" ht="15">
      <c r="A98" s="6"/>
      <c r="B98" s="6"/>
      <c r="C98" s="6" t="s">
        <v>442</v>
      </c>
      <c r="D98" s="6"/>
      <c r="E98" s="6"/>
      <c r="F98" s="6">
        <f>Source!AO36</f>
        <v>1294.18</v>
      </c>
      <c r="G98" s="21" t="str">
        <f>Source!DG36</f>
        <v>)*1,15</v>
      </c>
      <c r="H98" s="22">
        <f>IF(Source!BA36&lt;&gt;0,Source!S36/Source!BA36,Source!S36)</f>
        <v>26.78937198067633</v>
      </c>
      <c r="I98" s="6" t="str">
        <f>IF(Source!BO36&lt;&gt;"",Source!BO36,"")</f>
        <v>61-2-3</v>
      </c>
      <c r="J98" s="6">
        <f>Source!BA36</f>
        <v>10.35</v>
      </c>
      <c r="K98" s="22">
        <f>Source!S36</f>
        <v>277.27</v>
      </c>
      <c r="L98" s="6"/>
    </row>
    <row r="99" spans="1:12" ht="15">
      <c r="A99" s="6"/>
      <c r="B99" s="6"/>
      <c r="C99" s="6" t="s">
        <v>89</v>
      </c>
      <c r="D99" s="6"/>
      <c r="E99" s="6"/>
      <c r="F99" s="6">
        <f>Source!AM36</f>
        <v>13.4</v>
      </c>
      <c r="G99" s="21" t="str">
        <f>Source!DE36</f>
        <v>)*1,25</v>
      </c>
      <c r="H99" s="22">
        <f>IF(Source!BB36&lt;&gt;0,Source!Q36/Source!BB36,Source!Q36)</f>
        <v>0.3016666666666667</v>
      </c>
      <c r="I99" s="6"/>
      <c r="J99" s="6">
        <f>Source!BB36</f>
        <v>6</v>
      </c>
      <c r="K99" s="22">
        <f>Source!Q36</f>
        <v>1.81</v>
      </c>
      <c r="L99" s="6"/>
    </row>
    <row r="100" spans="1:12" ht="15">
      <c r="A100" s="6"/>
      <c r="B100" s="6"/>
      <c r="C100" s="6" t="s">
        <v>443</v>
      </c>
      <c r="D100" s="6"/>
      <c r="E100" s="6"/>
      <c r="F100" s="6">
        <f>Source!AN36</f>
        <v>9.05</v>
      </c>
      <c r="G100" s="21" t="str">
        <f>Source!DF36</f>
        <v>)*1,25</v>
      </c>
      <c r="H100" s="24">
        <f>IF(Source!BS36&lt;&gt;0,Source!R36/Source!BS36,Source!R36)</f>
        <v>0.2038647342995169</v>
      </c>
      <c r="I100" s="6"/>
      <c r="J100" s="6">
        <f>Source!BS36</f>
        <v>10.35</v>
      </c>
      <c r="K100" s="9">
        <f>Source!R36</f>
        <v>2.11</v>
      </c>
      <c r="L100" s="6"/>
    </row>
    <row r="101" spans="1:12" ht="15">
      <c r="A101" s="6"/>
      <c r="B101" s="6"/>
      <c r="C101" s="6" t="s">
        <v>448</v>
      </c>
      <c r="D101" s="6"/>
      <c r="E101" s="6"/>
      <c r="F101" s="6">
        <f>Source!AL36</f>
        <v>1123.73</v>
      </c>
      <c r="G101" s="21">
        <f>Source!DD36</f>
      </c>
      <c r="H101" s="22">
        <f>IF(Source!BC36&lt;&gt;0,Source!P36/Source!BC36,Source!P36)</f>
        <v>20.226315789473684</v>
      </c>
      <c r="I101" s="6"/>
      <c r="J101" s="6">
        <f>Source!BC36</f>
        <v>3.8</v>
      </c>
      <c r="K101" s="22">
        <f>Source!P36</f>
        <v>76.86</v>
      </c>
      <c r="L101" s="6"/>
    </row>
    <row r="102" spans="1:24" ht="15">
      <c r="A102" s="6"/>
      <c r="B102" s="6"/>
      <c r="C102" s="6" t="s">
        <v>444</v>
      </c>
      <c r="D102" s="9" t="s">
        <v>445</v>
      </c>
      <c r="E102" s="6"/>
      <c r="F102" s="6">
        <f>Source!BZ36</f>
        <v>79</v>
      </c>
      <c r="G102" s="6"/>
      <c r="H102" s="22">
        <f>X102</f>
        <v>21.32</v>
      </c>
      <c r="I102" s="6"/>
      <c r="J102" s="6">
        <f>Source!AT36</f>
        <v>74.25999999999999</v>
      </c>
      <c r="K102" s="22">
        <f>Source!X36</f>
        <v>207.47</v>
      </c>
      <c r="L102" s="6"/>
      <c r="X102">
        <f>ROUND((F102/100)*((Source!S36/IF(Source!BA36&lt;&gt;0,Source!BA36,1))+(Source!R36/IF(Source!BS36&lt;&gt;0,Source!BS36,1))),2)</f>
        <v>21.32</v>
      </c>
    </row>
    <row r="103" spans="1:25" ht="15">
      <c r="A103" s="6"/>
      <c r="B103" s="6"/>
      <c r="C103" s="6" t="s">
        <v>105</v>
      </c>
      <c r="D103" s="9" t="s">
        <v>445</v>
      </c>
      <c r="E103" s="6"/>
      <c r="F103" s="6">
        <f>Source!CA36</f>
        <v>50</v>
      </c>
      <c r="G103" s="6"/>
      <c r="H103" s="22">
        <f>Y103</f>
        <v>13.5</v>
      </c>
      <c r="I103" s="6"/>
      <c r="J103" s="6">
        <f>Source!AU36</f>
        <v>50</v>
      </c>
      <c r="K103" s="22">
        <f>Source!Y36</f>
        <v>139.69</v>
      </c>
      <c r="L103" s="6"/>
      <c r="Y103">
        <f>ROUND((F103/100)*((Source!S36/IF(Source!BA36&lt;&gt;0,Source!BA36,1))+(Source!R36/IF(Source!BS36&lt;&gt;0,Source!BS36,1))),2)</f>
        <v>13.5</v>
      </c>
    </row>
    <row r="104" spans="1:12" ht="15">
      <c r="A104" s="28"/>
      <c r="B104" s="28"/>
      <c r="C104" s="28" t="s">
        <v>446</v>
      </c>
      <c r="D104" s="29" t="s">
        <v>447</v>
      </c>
      <c r="E104" s="28">
        <f>Source!AQ36</f>
        <v>146.07</v>
      </c>
      <c r="F104" s="28"/>
      <c r="G104" s="30" t="str">
        <f>Source!DI36</f>
        <v>)*1,15</v>
      </c>
      <c r="H104" s="28"/>
      <c r="I104" s="28"/>
      <c r="J104" s="28"/>
      <c r="K104" s="28"/>
      <c r="L104" s="28">
        <f>Source!U36</f>
        <v>3.0236489999999994</v>
      </c>
    </row>
    <row r="105" spans="1:23" ht="15.75">
      <c r="A105" s="6"/>
      <c r="B105" s="6"/>
      <c r="C105" s="6"/>
      <c r="D105" s="6"/>
      <c r="E105" s="6"/>
      <c r="F105" s="6"/>
      <c r="G105" s="6"/>
      <c r="H105" s="31">
        <f>IF(Source!BA36&lt;&gt;0,Source!S36/Source!BA36,Source!S36)+IF(Source!BB36&lt;&gt;0,Source!Q36/Source!BB36,Source!Q36)+H101+H102+H103</f>
        <v>82.13735443681668</v>
      </c>
      <c r="I105" s="32"/>
      <c r="J105" s="32"/>
      <c r="K105" s="31">
        <f>Source!S36+Source!Q36+K101+K102+K103</f>
        <v>703.0999999999999</v>
      </c>
      <c r="L105" s="32">
        <f>Source!U36</f>
        <v>3.0236489999999994</v>
      </c>
      <c r="M105" s="23">
        <f>H105</f>
        <v>82.13735443681668</v>
      </c>
      <c r="N105">
        <f>IF(Source!BA36&lt;&gt;0,Source!S36/Source!BA36,Source!S36)</f>
        <v>26.78937198067633</v>
      </c>
      <c r="O105">
        <f>IF(Source!BI36=1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82.13862979913551</v>
      </c>
      <c r="P105">
        <f>IF(Source!BI36=2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Q105">
        <f>IF(Source!BI36=3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R105">
        <f>IF(Source!BI36=4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S105">
        <f>IF(Source!BI36=1,Source!O36+Source!X36+Source!Y36,0)</f>
        <v>703.0999999999999</v>
      </c>
      <c r="T105">
        <f>IF(Source!BI36=2,Source!O36+Source!X36+Source!Y36,0)</f>
        <v>0</v>
      </c>
      <c r="U105">
        <f>IF(Source!BI36=3,Source!O36+Source!X36+Source!Y36,0)</f>
        <v>0</v>
      </c>
      <c r="V105">
        <f>IF(Source!BI36=4,Source!O36+Source!X36+Source!Y36,0)</f>
        <v>0</v>
      </c>
      <c r="W105">
        <f>IF(Source!BS36&lt;&gt;0,Source!R36/Source!BS36,Source!R36)</f>
        <v>0.2038647342995169</v>
      </c>
    </row>
    <row r="107" spans="3:23" s="32" customFormat="1" ht="15.75">
      <c r="C107" s="32" t="s">
        <v>193</v>
      </c>
      <c r="G107" s="43">
        <f>SUM(M38:M106)</f>
        <v>12109.656624190797</v>
      </c>
      <c r="H107" s="43"/>
      <c r="J107" s="43">
        <f>ROUND(Source!AB26+Source!AK26+Source!AL26+Source!AE26*0/100,2)</f>
        <v>98076.63</v>
      </c>
      <c r="K107" s="43"/>
      <c r="L107" s="32">
        <f>Source!AH26</f>
        <v>367.08</v>
      </c>
      <c r="N107" s="31">
        <f aca="true" t="shared" si="0" ref="N107:W107">SUM(N38:N106)</f>
        <v>2882.6859903381637</v>
      </c>
      <c r="O107" s="31">
        <f t="shared" si="0"/>
        <v>12109.643261871954</v>
      </c>
      <c r="P107" s="31">
        <f t="shared" si="0"/>
        <v>0</v>
      </c>
      <c r="Q107" s="31">
        <f t="shared" si="0"/>
        <v>0</v>
      </c>
      <c r="R107" s="31">
        <f t="shared" si="0"/>
        <v>0</v>
      </c>
      <c r="S107" s="31">
        <f t="shared" si="0"/>
        <v>98076.63</v>
      </c>
      <c r="T107" s="31">
        <f t="shared" si="0"/>
        <v>0</v>
      </c>
      <c r="U107" s="31">
        <f t="shared" si="0"/>
        <v>0</v>
      </c>
      <c r="V107" s="31">
        <f t="shared" si="0"/>
        <v>0</v>
      </c>
      <c r="W107" s="32">
        <f t="shared" si="0"/>
        <v>338.3932367149759</v>
      </c>
    </row>
    <row r="109" spans="3:11" ht="18">
      <c r="C109" s="17" t="s">
        <v>441</v>
      </c>
      <c r="D109" s="42" t="str">
        <f>IF(Source!C12="1",Source!F53,Source!G53)</f>
        <v>Восстановление и ремонт конструкций</v>
      </c>
      <c r="E109" s="44"/>
      <c r="F109" s="44"/>
      <c r="G109" s="44"/>
      <c r="H109" s="44"/>
      <c r="I109" s="44"/>
      <c r="J109" s="44"/>
      <c r="K109" s="44"/>
    </row>
    <row r="111" spans="3:11" ht="18">
      <c r="C111" s="17" t="s">
        <v>449</v>
      </c>
      <c r="D111" s="42" t="str">
        <f>IF(Source!C12="1",Source!F57,Source!G57)</f>
        <v>Полы</v>
      </c>
      <c r="E111" s="44"/>
      <c r="F111" s="44"/>
      <c r="G111" s="44"/>
      <c r="H111" s="44"/>
      <c r="I111" s="44"/>
      <c r="J111" s="44"/>
      <c r="K111" s="44"/>
    </row>
    <row r="113" spans="1:12" ht="30">
      <c r="A113" s="18" t="str">
        <f>Source!E61</f>
        <v>1</v>
      </c>
      <c r="B113" s="18" t="str">
        <f>Source!F61</f>
        <v>11-01-014-3</v>
      </c>
      <c r="C113" s="19" t="str">
        <f>CONCATENATE(Source!G61,"  ",Source!CN61)</f>
        <v>Устройство полов бетонных толщиной 200 мм  </v>
      </c>
      <c r="D113" s="20" t="str">
        <f>Source!H61</f>
        <v>100 м2</v>
      </c>
      <c r="E113" s="8">
        <f>ROUND(Source!I61,6)</f>
        <v>0.035</v>
      </c>
      <c r="F113" s="8">
        <f>IF(Source!AK61&lt;&gt;0,Source!AK61,Source!AL61+Source!AM61+Source!AO61)</f>
        <v>14250.9</v>
      </c>
      <c r="G113" s="8"/>
      <c r="H113" s="8"/>
      <c r="I113" s="8"/>
      <c r="J113" s="8"/>
      <c r="K113" s="8"/>
      <c r="L113" s="8"/>
    </row>
    <row r="114" spans="1:12" ht="15">
      <c r="A114" s="6"/>
      <c r="B114" s="6"/>
      <c r="C114" s="6" t="s">
        <v>442</v>
      </c>
      <c r="D114" s="6"/>
      <c r="E114" s="6"/>
      <c r="F114" s="6">
        <f>Source!AO61</f>
        <v>346.68</v>
      </c>
      <c r="G114" s="21" t="str">
        <f>Source!DG61</f>
        <v>)*1,15</v>
      </c>
      <c r="H114" s="22">
        <f>IF(Source!BA61&lt;&gt;0,Source!S61/Source!BA61,Source!S61)</f>
        <v>13.953623188405796</v>
      </c>
      <c r="I114" s="6" t="str">
        <f>IF(Source!BO61&lt;&gt;"",Source!BO61,"")</f>
        <v>11-01-014-3</v>
      </c>
      <c r="J114" s="6">
        <f>Source!BA61</f>
        <v>10.35</v>
      </c>
      <c r="K114" s="22">
        <f>Source!S61</f>
        <v>144.42</v>
      </c>
      <c r="L114" s="6"/>
    </row>
    <row r="115" spans="1:12" ht="15">
      <c r="A115" s="6"/>
      <c r="B115" s="6"/>
      <c r="C115" s="6" t="s">
        <v>89</v>
      </c>
      <c r="D115" s="6"/>
      <c r="E115" s="6"/>
      <c r="F115" s="6">
        <f>Source!AM61</f>
        <v>220.75</v>
      </c>
      <c r="G115" s="21" t="str">
        <f>Source!DE61</f>
        <v>)*1,25</v>
      </c>
      <c r="H115" s="22">
        <f>IF(Source!BB61&lt;&gt;0,Source!Q61/Source!BB61,Source!Q61)</f>
        <v>9.656682027649769</v>
      </c>
      <c r="I115" s="6"/>
      <c r="J115" s="6">
        <f>Source!BB61</f>
        <v>4.34</v>
      </c>
      <c r="K115" s="22">
        <f>Source!Q61</f>
        <v>41.91</v>
      </c>
      <c r="L115" s="6"/>
    </row>
    <row r="116" spans="1:12" ht="15">
      <c r="A116" s="6"/>
      <c r="B116" s="6"/>
      <c r="C116" s="6" t="s">
        <v>443</v>
      </c>
      <c r="D116" s="6"/>
      <c r="E116" s="6"/>
      <c r="F116" s="6">
        <f>Source!AN61</f>
        <v>148.02</v>
      </c>
      <c r="G116" s="21" t="str">
        <f>Source!DF61</f>
        <v>)*1,25</v>
      </c>
      <c r="H116" s="24">
        <f>IF(Source!BS61&lt;&gt;0,Source!R61/Source!BS61,Source!R61)</f>
        <v>6.476328502415459</v>
      </c>
      <c r="I116" s="6"/>
      <c r="J116" s="6">
        <f>Source!BS61</f>
        <v>10.35</v>
      </c>
      <c r="K116" s="9">
        <f>Source!R61</f>
        <v>67.03</v>
      </c>
      <c r="L116" s="6"/>
    </row>
    <row r="117" spans="1:12" ht="15">
      <c r="A117" s="6"/>
      <c r="B117" s="6"/>
      <c r="C117" s="6" t="s">
        <v>448</v>
      </c>
      <c r="D117" s="6"/>
      <c r="E117" s="6"/>
      <c r="F117" s="6">
        <f>Source!AL61</f>
        <v>13683.47</v>
      </c>
      <c r="G117" s="21">
        <f>Source!DD61</f>
      </c>
      <c r="H117" s="22">
        <f>IF(Source!BC61&lt;&gt;0,Source!P61/Source!BC61,Source!P61)</f>
        <v>478.92231075697214</v>
      </c>
      <c r="I117" s="6"/>
      <c r="J117" s="6">
        <f>Source!BC61</f>
        <v>5.02</v>
      </c>
      <c r="K117" s="22">
        <f>Source!P61</f>
        <v>2404.19</v>
      </c>
      <c r="L117" s="6"/>
    </row>
    <row r="118" spans="1:24" ht="15">
      <c r="A118" s="6"/>
      <c r="B118" s="6"/>
      <c r="C118" s="6" t="s">
        <v>444</v>
      </c>
      <c r="D118" s="9" t="s">
        <v>445</v>
      </c>
      <c r="E118" s="6"/>
      <c r="F118" s="6">
        <f>Source!BZ61</f>
        <v>123</v>
      </c>
      <c r="G118" s="6"/>
      <c r="H118" s="22">
        <f>X118</f>
        <v>25.13</v>
      </c>
      <c r="I118" s="6"/>
      <c r="J118" s="6">
        <f>Source!AT61</f>
        <v>115.61999999999999</v>
      </c>
      <c r="K118" s="22">
        <f>Source!X61</f>
        <v>244.48</v>
      </c>
      <c r="L118" s="6"/>
      <c r="X118">
        <f>ROUND((F118/100)*((Source!S61/IF(Source!BA61&lt;&gt;0,Source!BA61,1))+(Source!R61/IF(Source!BS61&lt;&gt;0,Source!BS61,1))),2)</f>
        <v>25.13</v>
      </c>
    </row>
    <row r="119" spans="1:25" ht="15">
      <c r="A119" s="6"/>
      <c r="B119" s="6"/>
      <c r="C119" s="6" t="s">
        <v>105</v>
      </c>
      <c r="D119" s="9" t="s">
        <v>445</v>
      </c>
      <c r="E119" s="6"/>
      <c r="F119" s="6">
        <f>Source!CA61</f>
        <v>75</v>
      </c>
      <c r="G119" s="6"/>
      <c r="H119" s="22">
        <f>Y119</f>
        <v>15.32</v>
      </c>
      <c r="I119" s="6"/>
      <c r="J119" s="6">
        <f>Source!AU61</f>
        <v>75</v>
      </c>
      <c r="K119" s="22">
        <f>Source!Y61</f>
        <v>158.59</v>
      </c>
      <c r="L119" s="6"/>
      <c r="Y119">
        <f>ROUND((F119/100)*((Source!S61/IF(Source!BA61&lt;&gt;0,Source!BA61,1))+(Source!R61/IF(Source!BS61&lt;&gt;0,Source!BS61,1))),2)</f>
        <v>15.32</v>
      </c>
    </row>
    <row r="120" spans="1:12" ht="15">
      <c r="A120" s="28"/>
      <c r="B120" s="28"/>
      <c r="C120" s="28" t="s">
        <v>446</v>
      </c>
      <c r="D120" s="29" t="s">
        <v>447</v>
      </c>
      <c r="E120" s="28">
        <f>Source!AQ61</f>
        <v>36</v>
      </c>
      <c r="F120" s="28"/>
      <c r="G120" s="30" t="str">
        <f>Source!DI61</f>
        <v>)*1,15</v>
      </c>
      <c r="H120" s="28"/>
      <c r="I120" s="28"/>
      <c r="J120" s="28"/>
      <c r="K120" s="28"/>
      <c r="L120" s="28">
        <f>Source!U61</f>
        <v>1.449</v>
      </c>
    </row>
    <row r="121" spans="1:23" ht="15.75">
      <c r="A121" s="6"/>
      <c r="B121" s="6"/>
      <c r="C121" s="6"/>
      <c r="D121" s="6"/>
      <c r="E121" s="6"/>
      <c r="F121" s="6"/>
      <c r="G121" s="6"/>
      <c r="H121" s="31">
        <f>IF(Source!BA61&lt;&gt;0,Source!S61/Source!BA61,Source!S61)+IF(Source!BB61&lt;&gt;0,Source!Q61/Source!BB61,Source!Q61)+H117+H118+H119</f>
        <v>542.9826159730278</v>
      </c>
      <c r="I121" s="32"/>
      <c r="J121" s="32"/>
      <c r="K121" s="31">
        <f>Source!S61+Source!Q61+K117+K118+K119</f>
        <v>2993.59</v>
      </c>
      <c r="L121" s="32">
        <f>Source!U61</f>
        <v>1.449</v>
      </c>
      <c r="M121" s="23">
        <f>H121</f>
        <v>542.9826159730278</v>
      </c>
      <c r="N121">
        <f>IF(Source!BA61&lt;&gt;0,Source!S61/Source!BA61,Source!S61)</f>
        <v>13.953623188405796</v>
      </c>
      <c r="O121">
        <f>IF(Source!BI61=1,(IF(Source!BA61&lt;&gt;0,Source!S61/Source!BA61,Source!S61)+IF(Source!BB61&lt;&gt;0,Source!Q61/Source!BB61,Source!Q61)+IF(Source!BC61&lt;&gt;0,Source!P61/Source!BC61,Source!P61)+((Source!BZ61/100)*((Source!S61/IF(Source!BA61&lt;&gt;0,Source!BA61,1))+(Source!R61/IF(Source!BS61&lt;&gt;0,Source!BS61,1))))+((Source!CA61/100)*((Source!S61/IF(Source!BA61&lt;&gt;0,Source!BA61,1))+(Source!R61/IF(Source!BS61&lt;&gt;0,Source!BS61,1))))),0)</f>
        <v>542.9839203208538</v>
      </c>
      <c r="P121">
        <f>IF(Source!BI61=2,(IF(Source!BA61&lt;&gt;0,Source!S61/Source!BA61,Source!S61)+IF(Source!BB61&lt;&gt;0,Source!Q61/Source!BB61,Source!Q61)+IF(Source!BC61&lt;&gt;0,Source!P61/Source!BC61,Source!P61)+((Source!BZ61/100)*((Source!S61/IF(Source!BA61&lt;&gt;0,Source!BA61,1))+(Source!R61/IF(Source!BS61&lt;&gt;0,Source!BS61,1))))+((Source!CA61/100)*((Source!S61/IF(Source!BA61&lt;&gt;0,Source!BA61,1))+(Source!R61/IF(Source!BS61&lt;&gt;0,Source!BS61,1))))),0)</f>
        <v>0</v>
      </c>
      <c r="Q121">
        <f>IF(Source!BI61=3,(IF(Source!BA61&lt;&gt;0,Source!S61/Source!BA61,Source!S61)+IF(Source!BB61&lt;&gt;0,Source!Q61/Source!BB61,Source!Q61)+IF(Source!BC61&lt;&gt;0,Source!P61/Source!BC61,Source!P61)+((Source!BZ61/100)*((Source!S61/IF(Source!BA61&lt;&gt;0,Source!BA61,1))+(Source!R61/IF(Source!BS61&lt;&gt;0,Source!BS61,1))))+((Source!CA61/100)*((Source!S61/IF(Source!BA61&lt;&gt;0,Source!BA61,1))+(Source!R61/IF(Source!BS61&lt;&gt;0,Source!BS61,1))))),0)</f>
        <v>0</v>
      </c>
      <c r="R121">
        <f>IF(Source!BI61=4,(IF(Source!BA61&lt;&gt;0,Source!S61/Source!BA61,Source!S61)+IF(Source!BB61&lt;&gt;0,Source!Q61/Source!BB61,Source!Q61)+IF(Source!BC61&lt;&gt;0,Source!P61/Source!BC61,Source!P61)+((Source!BZ61/100)*((Source!S61/IF(Source!BA61&lt;&gt;0,Source!BA61,1))+(Source!R61/IF(Source!BS61&lt;&gt;0,Source!BS61,1))))+((Source!CA61/100)*((Source!S61/IF(Source!BA61&lt;&gt;0,Source!BA61,1))+(Source!R61/IF(Source!BS61&lt;&gt;0,Source!BS61,1))))),0)</f>
        <v>0</v>
      </c>
      <c r="S121">
        <f>IF(Source!BI61=1,Source!O61+Source!X61+Source!Y61,0)</f>
        <v>2993.59</v>
      </c>
      <c r="T121">
        <f>IF(Source!BI61=2,Source!O61+Source!X61+Source!Y61,0)</f>
        <v>0</v>
      </c>
      <c r="U121">
        <f>IF(Source!BI61=3,Source!O61+Source!X61+Source!Y61,0)</f>
        <v>0</v>
      </c>
      <c r="V121">
        <f>IF(Source!BI61=4,Source!O61+Source!X61+Source!Y61,0)</f>
        <v>0</v>
      </c>
      <c r="W121">
        <f>IF(Source!BS61&lt;&gt;0,Source!R61/Source!BS61,Source!R61)</f>
        <v>6.476328502415459</v>
      </c>
    </row>
    <row r="123" spans="3:23" s="32" customFormat="1" ht="15.75">
      <c r="C123" s="32" t="s">
        <v>193</v>
      </c>
      <c r="G123" s="43">
        <f>SUM(M113:M122)</f>
        <v>542.9826159730278</v>
      </c>
      <c r="H123" s="43"/>
      <c r="J123" s="43">
        <f>ROUND(Source!AB59+Source!AK59+Source!AL59+Source!AE59*0/100,2)</f>
        <v>2993.59</v>
      </c>
      <c r="K123" s="43"/>
      <c r="L123" s="32">
        <f>Source!AH59</f>
        <v>1.45</v>
      </c>
      <c r="N123" s="31">
        <f aca="true" t="shared" si="1" ref="N123:W123">SUM(N113:N122)</f>
        <v>13.953623188405796</v>
      </c>
      <c r="O123" s="31">
        <f t="shared" si="1"/>
        <v>542.9839203208538</v>
      </c>
      <c r="P123" s="31">
        <f t="shared" si="1"/>
        <v>0</v>
      </c>
      <c r="Q123" s="31">
        <f t="shared" si="1"/>
        <v>0</v>
      </c>
      <c r="R123" s="31">
        <f t="shared" si="1"/>
        <v>0</v>
      </c>
      <c r="S123" s="31">
        <f t="shared" si="1"/>
        <v>2993.59</v>
      </c>
      <c r="T123" s="31">
        <f t="shared" si="1"/>
        <v>0</v>
      </c>
      <c r="U123" s="31">
        <f t="shared" si="1"/>
        <v>0</v>
      </c>
      <c r="V123" s="31">
        <f t="shared" si="1"/>
        <v>0</v>
      </c>
      <c r="W123" s="32">
        <f t="shared" si="1"/>
        <v>6.476328502415459</v>
      </c>
    </row>
    <row r="125" spans="3:11" ht="18">
      <c r="C125" s="17" t="s">
        <v>449</v>
      </c>
      <c r="D125" s="42" t="str">
        <f>IF(Source!C12="1",Source!F77,Source!G77)</f>
        <v>Стены</v>
      </c>
      <c r="E125" s="44"/>
      <c r="F125" s="44"/>
      <c r="G125" s="44"/>
      <c r="H125" s="44"/>
      <c r="I125" s="44"/>
      <c r="J125" s="44"/>
      <c r="K125" s="44"/>
    </row>
    <row r="127" spans="1:12" ht="30">
      <c r="A127" s="18" t="str">
        <f>Source!E81</f>
        <v>1</v>
      </c>
      <c r="B127" s="18" t="str">
        <f>Source!F81</f>
        <v>08-02-001-8</v>
      </c>
      <c r="C127" s="19" t="str">
        <f>CONCATENATE(Source!G81,"  ",Source!CN81)</f>
        <v>Кладка стен кирпичных внутренних при высоте этажа свыше 4 м  </v>
      </c>
      <c r="D127" s="20" t="str">
        <f>Source!H81</f>
        <v>м3</v>
      </c>
      <c r="E127" s="8">
        <f>ROUND(Source!I81,6)</f>
        <v>10.8</v>
      </c>
      <c r="F127" s="8">
        <f>IF(Source!AK81&lt;&gt;0,Source!AK81,Source!AL81+Source!AM81+Source!AO81)</f>
        <v>887.72</v>
      </c>
      <c r="G127" s="8"/>
      <c r="H127" s="8"/>
      <c r="I127" s="8"/>
      <c r="J127" s="8"/>
      <c r="K127" s="8"/>
      <c r="L127" s="8"/>
    </row>
    <row r="128" spans="1:12" ht="15">
      <c r="A128" s="6"/>
      <c r="B128" s="6"/>
      <c r="C128" s="6" t="s">
        <v>442</v>
      </c>
      <c r="D128" s="6"/>
      <c r="E128" s="6"/>
      <c r="F128" s="6">
        <f>Source!AO81</f>
        <v>41.97</v>
      </c>
      <c r="G128" s="21" t="str">
        <f>Source!DG81</f>
        <v>)*1,15</v>
      </c>
      <c r="H128" s="22">
        <f>IF(Source!BA81&lt;&gt;0,Source!S81/Source!BA81,Source!S81)</f>
        <v>521.2676328502415</v>
      </c>
      <c r="I128" s="6" t="str">
        <f>IF(Source!BO81&lt;&gt;"",Source!BO81,"")</f>
        <v>08-02-001-8</v>
      </c>
      <c r="J128" s="6">
        <f>Source!BA81</f>
        <v>10.35</v>
      </c>
      <c r="K128" s="22">
        <f>Source!S81</f>
        <v>5395.12</v>
      </c>
      <c r="L128" s="6"/>
    </row>
    <row r="129" spans="1:12" ht="15">
      <c r="A129" s="6"/>
      <c r="B129" s="6"/>
      <c r="C129" s="6" t="s">
        <v>89</v>
      </c>
      <c r="D129" s="6"/>
      <c r="E129" s="6"/>
      <c r="F129" s="6">
        <f>Source!AM81</f>
        <v>30.24</v>
      </c>
      <c r="G129" s="21" t="str">
        <f>Source!DE81</f>
        <v>)*1,25</v>
      </c>
      <c r="H129" s="22">
        <f>IF(Source!BB81&lt;&gt;0,Source!Q81/Source!BB81,Source!Q81)</f>
        <v>408.2404371584699</v>
      </c>
      <c r="I129" s="6"/>
      <c r="J129" s="6">
        <f>Source!BB81</f>
        <v>5.49</v>
      </c>
      <c r="K129" s="22">
        <f>Source!Q81</f>
        <v>2241.24</v>
      </c>
      <c r="L129" s="6"/>
    </row>
    <row r="130" spans="1:12" ht="15">
      <c r="A130" s="6"/>
      <c r="B130" s="6"/>
      <c r="C130" s="6" t="s">
        <v>443</v>
      </c>
      <c r="D130" s="6"/>
      <c r="E130" s="6"/>
      <c r="F130" s="6">
        <f>Source!AN81</f>
        <v>4.73</v>
      </c>
      <c r="G130" s="21" t="str">
        <f>Source!DF81</f>
        <v>)*1,25</v>
      </c>
      <c r="H130" s="24">
        <f>IF(Source!BS81&lt;&gt;0,Source!R81/Source!BS81,Source!R81)</f>
        <v>63.85507246376812</v>
      </c>
      <c r="I130" s="6"/>
      <c r="J130" s="6">
        <f>Source!BS81</f>
        <v>10.35</v>
      </c>
      <c r="K130" s="9">
        <f>Source!R81</f>
        <v>660.9</v>
      </c>
      <c r="L130" s="6"/>
    </row>
    <row r="131" spans="1:12" ht="15">
      <c r="A131" s="6"/>
      <c r="B131" s="6"/>
      <c r="C131" s="6" t="s">
        <v>448</v>
      </c>
      <c r="D131" s="6"/>
      <c r="E131" s="6"/>
      <c r="F131" s="6">
        <f>Source!AL81</f>
        <v>815.51</v>
      </c>
      <c r="G131" s="21">
        <f>Source!DD81</f>
      </c>
      <c r="H131" s="22">
        <f>IF(Source!BC81&lt;&gt;0,Source!P81/Source!BC81,Source!P81)</f>
        <v>8807.509234828496</v>
      </c>
      <c r="I131" s="6"/>
      <c r="J131" s="6">
        <f>Source!BC81</f>
        <v>3.79</v>
      </c>
      <c r="K131" s="22">
        <f>Source!P81</f>
        <v>33380.46</v>
      </c>
      <c r="L131" s="6"/>
    </row>
    <row r="132" spans="1:24" ht="15">
      <c r="A132" s="6"/>
      <c r="B132" s="6"/>
      <c r="C132" s="6" t="s">
        <v>444</v>
      </c>
      <c r="D132" s="9" t="s">
        <v>445</v>
      </c>
      <c r="E132" s="6"/>
      <c r="F132" s="6">
        <f>Source!BZ81</f>
        <v>122</v>
      </c>
      <c r="G132" s="6"/>
      <c r="H132" s="22">
        <f>X132</f>
        <v>713.85</v>
      </c>
      <c r="I132" s="6"/>
      <c r="J132" s="6">
        <f>Source!AT81</f>
        <v>114.67999999999999</v>
      </c>
      <c r="K132" s="22">
        <f>Source!X81</f>
        <v>6945.04</v>
      </c>
      <c r="L132" s="6"/>
      <c r="X132">
        <f>ROUND((F132/100)*((Source!S81/IF(Source!BA81&lt;&gt;0,Source!BA81,1))+(Source!R81/IF(Source!BS81&lt;&gt;0,Source!BS81,1))),2)</f>
        <v>713.85</v>
      </c>
    </row>
    <row r="133" spans="1:25" ht="15">
      <c r="A133" s="6"/>
      <c r="B133" s="6"/>
      <c r="C133" s="6" t="s">
        <v>105</v>
      </c>
      <c r="D133" s="9" t="s">
        <v>445</v>
      </c>
      <c r="E133" s="6"/>
      <c r="F133" s="6">
        <f>Source!CA81</f>
        <v>80</v>
      </c>
      <c r="G133" s="6"/>
      <c r="H133" s="22">
        <f>Y133</f>
        <v>468.1</v>
      </c>
      <c r="I133" s="6"/>
      <c r="J133" s="6">
        <f>Source!AU81</f>
        <v>80</v>
      </c>
      <c r="K133" s="22">
        <f>Source!Y81</f>
        <v>4844.82</v>
      </c>
      <c r="L133" s="6"/>
      <c r="Y133">
        <f>ROUND((F133/100)*((Source!S81/IF(Source!BA81&lt;&gt;0,Source!BA81,1))+(Source!R81/IF(Source!BS81&lt;&gt;0,Source!BS81,1))),2)</f>
        <v>468.1</v>
      </c>
    </row>
    <row r="134" spans="1:12" ht="15">
      <c r="A134" s="28"/>
      <c r="B134" s="28"/>
      <c r="C134" s="28" t="s">
        <v>446</v>
      </c>
      <c r="D134" s="29" t="s">
        <v>447</v>
      </c>
      <c r="E134" s="28">
        <f>Source!AQ81</f>
        <v>5.05</v>
      </c>
      <c r="F134" s="28"/>
      <c r="G134" s="30" t="str">
        <f>Source!DI81</f>
        <v>)*1,15</v>
      </c>
      <c r="H134" s="28"/>
      <c r="I134" s="28"/>
      <c r="J134" s="28"/>
      <c r="K134" s="28"/>
      <c r="L134" s="28">
        <f>Source!U81</f>
        <v>62.721</v>
      </c>
    </row>
    <row r="135" spans="1:23" ht="15.75">
      <c r="A135" s="6"/>
      <c r="B135" s="6"/>
      <c r="C135" s="6"/>
      <c r="D135" s="6"/>
      <c r="E135" s="6"/>
      <c r="F135" s="6"/>
      <c r="G135" s="6"/>
      <c r="H135" s="31">
        <f>IF(Source!BA81&lt;&gt;0,Source!S81/Source!BA81,Source!S81)+IF(Source!BB81&lt;&gt;0,Source!Q81/Source!BB81,Source!Q81)+H131+H132+H133</f>
        <v>10918.967304837208</v>
      </c>
      <c r="I135" s="32"/>
      <c r="J135" s="32"/>
      <c r="K135" s="31">
        <f>Source!S81+Source!Q81+K131+K132+K133</f>
        <v>52806.68</v>
      </c>
      <c r="L135" s="32">
        <f>Source!U81</f>
        <v>62.721</v>
      </c>
      <c r="M135" s="23">
        <f>H135</f>
        <v>10918.967304837208</v>
      </c>
      <c r="N135">
        <f>IF(Source!BA81&lt;&gt;0,Source!S81/Source!BA81,Source!S81)</f>
        <v>521.2676328502415</v>
      </c>
      <c r="O135">
        <f>IF(Source!BI81=1,(IF(Source!BA81&lt;&gt;0,Source!S81/Source!BA81,Source!S81)+IF(Source!BB81&lt;&gt;0,Source!Q81/Source!BB81,Source!Q81)+IF(Source!BC81&lt;&gt;0,Source!P81/Source!BC81,Source!P81)+((Source!BZ81/100)*((Source!S81/IF(Source!BA81&lt;&gt;0,Source!BA81,1))+(Source!R81/IF(Source!BS81&lt;&gt;0,Source!BS81,1))))+((Source!CA81/100)*((Source!S81/IF(Source!BA81&lt;&gt;0,Source!BA81,1))+(Source!R81/IF(Source!BS81&lt;&gt;0,Source!BS81,1))))),0)</f>
        <v>10918.965169571506</v>
      </c>
      <c r="P135">
        <f>IF(Source!BI81=2,(IF(Source!BA81&lt;&gt;0,Source!S81/Source!BA81,Source!S81)+IF(Source!BB81&lt;&gt;0,Source!Q81/Source!BB81,Source!Q81)+IF(Source!BC81&lt;&gt;0,Source!P81/Source!BC81,Source!P81)+((Source!BZ81/100)*((Source!S81/IF(Source!BA81&lt;&gt;0,Source!BA81,1))+(Source!R81/IF(Source!BS81&lt;&gt;0,Source!BS81,1))))+((Source!CA81/100)*((Source!S81/IF(Source!BA81&lt;&gt;0,Source!BA81,1))+(Source!R81/IF(Source!BS81&lt;&gt;0,Source!BS81,1))))),0)</f>
        <v>0</v>
      </c>
      <c r="Q135">
        <f>IF(Source!BI81=3,(IF(Source!BA81&lt;&gt;0,Source!S81/Source!BA81,Source!S81)+IF(Source!BB81&lt;&gt;0,Source!Q81/Source!BB81,Source!Q81)+IF(Source!BC81&lt;&gt;0,Source!P81/Source!BC81,Source!P81)+((Source!BZ81/100)*((Source!S81/IF(Source!BA81&lt;&gt;0,Source!BA81,1))+(Source!R81/IF(Source!BS81&lt;&gt;0,Source!BS81,1))))+((Source!CA81/100)*((Source!S81/IF(Source!BA81&lt;&gt;0,Source!BA81,1))+(Source!R81/IF(Source!BS81&lt;&gt;0,Source!BS81,1))))),0)</f>
        <v>0</v>
      </c>
      <c r="R135">
        <f>IF(Source!BI81=4,(IF(Source!BA81&lt;&gt;0,Source!S81/Source!BA81,Source!S81)+IF(Source!BB81&lt;&gt;0,Source!Q81/Source!BB81,Source!Q81)+IF(Source!BC81&lt;&gt;0,Source!P81/Source!BC81,Source!P81)+((Source!BZ81/100)*((Source!S81/IF(Source!BA81&lt;&gt;0,Source!BA81,1))+(Source!R81/IF(Source!BS81&lt;&gt;0,Source!BS81,1))))+((Source!CA81/100)*((Source!S81/IF(Source!BA81&lt;&gt;0,Source!BA81,1))+(Source!R81/IF(Source!BS81&lt;&gt;0,Source!BS81,1))))),0)</f>
        <v>0</v>
      </c>
      <c r="S135">
        <f>IF(Source!BI81=1,Source!O81+Source!X81+Source!Y81,0)</f>
        <v>52806.68</v>
      </c>
      <c r="T135">
        <f>IF(Source!BI81=2,Source!O81+Source!X81+Source!Y81,0)</f>
        <v>0</v>
      </c>
      <c r="U135">
        <f>IF(Source!BI81=3,Source!O81+Source!X81+Source!Y81,0)</f>
        <v>0</v>
      </c>
      <c r="V135">
        <f>IF(Source!BI81=4,Source!O81+Source!X81+Source!Y81,0)</f>
        <v>0</v>
      </c>
      <c r="W135">
        <f>IF(Source!BS81&lt;&gt;0,Source!R81/Source!BS81,Source!R81)</f>
        <v>63.85507246376812</v>
      </c>
    </row>
    <row r="136" spans="1:12" ht="30">
      <c r="A136" s="18" t="str">
        <f>Source!E82</f>
        <v>2</v>
      </c>
      <c r="B136" s="18" t="str">
        <f>Source!F82</f>
        <v>06-01-034-9</v>
      </c>
      <c r="C136" s="19" t="str">
        <f>CONCATENATE(Source!G82,"  ",Source!CN82)</f>
        <v>Устройство перемычек  </v>
      </c>
      <c r="D136" s="20" t="str">
        <f>Source!H82</f>
        <v>100 м3</v>
      </c>
      <c r="E136" s="8">
        <f>ROUND(Source!I82,6)</f>
        <v>0.0003</v>
      </c>
      <c r="F136" s="8">
        <f>IF(Source!AK82&lt;&gt;0,Source!AK82,Source!AL82+Source!AM82+Source!AO82)</f>
        <v>180831.34</v>
      </c>
      <c r="G136" s="8"/>
      <c r="H136" s="8"/>
      <c r="I136" s="8"/>
      <c r="J136" s="8"/>
      <c r="K136" s="8"/>
      <c r="L136" s="8"/>
    </row>
    <row r="137" spans="1:12" ht="15">
      <c r="A137" s="6"/>
      <c r="B137" s="6"/>
      <c r="C137" s="6" t="s">
        <v>442</v>
      </c>
      <c r="D137" s="6"/>
      <c r="E137" s="6"/>
      <c r="F137" s="6">
        <f>Source!AO82</f>
        <v>13763.52</v>
      </c>
      <c r="G137" s="21" t="str">
        <f>Source!DG82</f>
        <v>)*1,15</v>
      </c>
      <c r="H137" s="22">
        <f>IF(Source!BA82&lt;&gt;0,Source!S82/Source!BA82,Source!S82)</f>
        <v>4.748792270531401</v>
      </c>
      <c r="I137" s="6" t="str">
        <f>IF(Source!BO82&lt;&gt;"",Source!BO82,"")</f>
        <v>06-01-034-9</v>
      </c>
      <c r="J137" s="6">
        <f>Source!BA82</f>
        <v>10.35</v>
      </c>
      <c r="K137" s="22">
        <f>Source!S82</f>
        <v>49.15</v>
      </c>
      <c r="L137" s="6"/>
    </row>
    <row r="138" spans="1:12" ht="15">
      <c r="A138" s="6"/>
      <c r="B138" s="6"/>
      <c r="C138" s="6" t="s">
        <v>89</v>
      </c>
      <c r="D138" s="6"/>
      <c r="E138" s="6"/>
      <c r="F138" s="6">
        <f>Source!AM82</f>
        <v>7521.15</v>
      </c>
      <c r="G138" s="21" t="str">
        <f>Source!DE82</f>
        <v>)*1,25</v>
      </c>
      <c r="H138" s="22">
        <f>IF(Source!BB82&lt;&gt;0,Source!Q82/Source!BB82,Source!Q82)</f>
        <v>2.820415879017013</v>
      </c>
      <c r="I138" s="6"/>
      <c r="J138" s="6">
        <f>Source!BB82</f>
        <v>5.29</v>
      </c>
      <c r="K138" s="22">
        <f>Source!Q82</f>
        <v>14.92</v>
      </c>
      <c r="L138" s="6"/>
    </row>
    <row r="139" spans="1:12" ht="15">
      <c r="A139" s="6"/>
      <c r="B139" s="6"/>
      <c r="C139" s="6" t="s">
        <v>443</v>
      </c>
      <c r="D139" s="6"/>
      <c r="E139" s="6"/>
      <c r="F139" s="6">
        <f>Source!AN82</f>
        <v>879.95</v>
      </c>
      <c r="G139" s="21" t="str">
        <f>Source!DF82</f>
        <v>)*1,25</v>
      </c>
      <c r="H139" s="24">
        <f>IF(Source!BS82&lt;&gt;0,Source!R82/Source!BS82,Source!R82)</f>
        <v>0.33043478260869563</v>
      </c>
      <c r="I139" s="6"/>
      <c r="J139" s="6">
        <f>Source!BS82</f>
        <v>10.35</v>
      </c>
      <c r="K139" s="9">
        <f>Source!R82</f>
        <v>3.42</v>
      </c>
      <c r="L139" s="6"/>
    </row>
    <row r="140" spans="1:12" ht="15">
      <c r="A140" s="6"/>
      <c r="B140" s="6"/>
      <c r="C140" s="6" t="s">
        <v>448</v>
      </c>
      <c r="D140" s="6"/>
      <c r="E140" s="6"/>
      <c r="F140" s="6">
        <f>Source!AL82</f>
        <v>159546.67</v>
      </c>
      <c r="G140" s="21">
        <f>Source!DD82</f>
      </c>
      <c r="H140" s="22">
        <f>IF(Source!BC82&lt;&gt;0,Source!P82/Source!BC82,Source!P82)</f>
        <v>47.863945578231295</v>
      </c>
      <c r="I140" s="6"/>
      <c r="J140" s="6">
        <f>Source!BC82</f>
        <v>4.41</v>
      </c>
      <c r="K140" s="22">
        <f>Source!P82</f>
        <v>211.08</v>
      </c>
      <c r="L140" s="6"/>
    </row>
    <row r="141" spans="1:24" ht="15">
      <c r="A141" s="6"/>
      <c r="B141" s="6"/>
      <c r="C141" s="6" t="s">
        <v>444</v>
      </c>
      <c r="D141" s="9" t="s">
        <v>445</v>
      </c>
      <c r="E141" s="6"/>
      <c r="F141" s="6">
        <f>Source!BZ82</f>
        <v>105</v>
      </c>
      <c r="G141" s="6"/>
      <c r="H141" s="22">
        <f>X141</f>
        <v>5.33</v>
      </c>
      <c r="I141" s="6"/>
      <c r="J141" s="6">
        <f>Source!AT82</f>
        <v>98.69999999999999</v>
      </c>
      <c r="K141" s="22">
        <f>Source!X82</f>
        <v>51.89</v>
      </c>
      <c r="L141" s="6"/>
      <c r="X141">
        <f>ROUND((F141/100)*((Source!S82/IF(Source!BA82&lt;&gt;0,Source!BA82,1))+(Source!R82/IF(Source!BS82&lt;&gt;0,Source!BS82,1))),2)</f>
        <v>5.33</v>
      </c>
    </row>
    <row r="142" spans="1:25" ht="15">
      <c r="A142" s="6"/>
      <c r="B142" s="6"/>
      <c r="C142" s="6" t="s">
        <v>105</v>
      </c>
      <c r="D142" s="9" t="s">
        <v>445</v>
      </c>
      <c r="E142" s="6"/>
      <c r="F142" s="6">
        <f>Source!CA82</f>
        <v>65</v>
      </c>
      <c r="G142" s="6"/>
      <c r="H142" s="22">
        <f>Y142</f>
        <v>3.3</v>
      </c>
      <c r="I142" s="6"/>
      <c r="J142" s="6">
        <f>Source!AU82</f>
        <v>65</v>
      </c>
      <c r="K142" s="22">
        <f>Source!Y82</f>
        <v>34.17</v>
      </c>
      <c r="L142" s="6"/>
      <c r="Y142">
        <f>ROUND((F142/100)*((Source!S82/IF(Source!BA82&lt;&gt;0,Source!BA82,1))+(Source!R82/IF(Source!BS82&lt;&gt;0,Source!BS82,1))),2)</f>
        <v>3.3</v>
      </c>
    </row>
    <row r="143" spans="1:12" ht="15">
      <c r="A143" s="28"/>
      <c r="B143" s="28"/>
      <c r="C143" s="28" t="s">
        <v>446</v>
      </c>
      <c r="D143" s="29" t="s">
        <v>447</v>
      </c>
      <c r="E143" s="28">
        <f>Source!AQ82</f>
        <v>1593</v>
      </c>
      <c r="F143" s="28"/>
      <c r="G143" s="30" t="str">
        <f>Source!DI82</f>
        <v>)*1,15</v>
      </c>
      <c r="H143" s="28"/>
      <c r="I143" s="28"/>
      <c r="J143" s="28"/>
      <c r="K143" s="28"/>
      <c r="L143" s="28">
        <f>Source!U82</f>
        <v>0.5495849999999999</v>
      </c>
    </row>
    <row r="144" spans="1:23" ht="15.75">
      <c r="A144" s="6"/>
      <c r="B144" s="6"/>
      <c r="C144" s="6"/>
      <c r="D144" s="6"/>
      <c r="E144" s="6"/>
      <c r="F144" s="6"/>
      <c r="G144" s="6"/>
      <c r="H144" s="31">
        <f>IF(Source!BA82&lt;&gt;0,Source!S82/Source!BA82,Source!S82)+IF(Source!BB82&lt;&gt;0,Source!Q82/Source!BB82,Source!Q82)+H140+H141+H142</f>
        <v>64.0631537277797</v>
      </c>
      <c r="I144" s="32"/>
      <c r="J144" s="32"/>
      <c r="K144" s="31">
        <f>Source!S82+Source!Q82+K140+K141+K142</f>
        <v>361.21</v>
      </c>
      <c r="L144" s="32">
        <f>Source!U82</f>
        <v>0.5495849999999999</v>
      </c>
      <c r="M144" s="23">
        <f>H144</f>
        <v>64.0631537277797</v>
      </c>
      <c r="N144">
        <f>IF(Source!BA82&lt;&gt;0,Source!S82/Source!BA82,Source!S82)</f>
        <v>4.748792270531401</v>
      </c>
      <c r="O144">
        <f>IF(Source!BI82=1,(IF(Source!BA82&lt;&gt;0,Source!S82/Source!BA82,Source!S82)+IF(Source!BB82&lt;&gt;0,Source!Q82/Source!BB82,Source!Q82)+IF(Source!BC82&lt;&gt;0,Source!P82/Source!BC82,Source!P82)+((Source!BZ82/100)*((Source!S82/IF(Source!BA82&lt;&gt;0,Source!BA82,1))+(Source!R82/IF(Source!BS82&lt;&gt;0,Source!BS82,1))))+((Source!CA82/100)*((Source!S82/IF(Source!BA82&lt;&gt;0,Source!BA82,1))+(Source!R82/IF(Source!BS82&lt;&gt;0,Source!BS82,1))))),0)</f>
        <v>64.06783971811788</v>
      </c>
      <c r="P144">
        <f>IF(Source!BI82=2,(IF(Source!BA82&lt;&gt;0,Source!S82/Source!BA82,Source!S82)+IF(Source!BB82&lt;&gt;0,Source!Q82/Source!BB82,Source!Q82)+IF(Source!BC82&lt;&gt;0,Source!P82/Source!BC82,Source!P82)+((Source!BZ82/100)*((Source!S82/IF(Source!BA82&lt;&gt;0,Source!BA82,1))+(Source!R82/IF(Source!BS82&lt;&gt;0,Source!BS82,1))))+((Source!CA82/100)*((Source!S82/IF(Source!BA82&lt;&gt;0,Source!BA82,1))+(Source!R82/IF(Source!BS82&lt;&gt;0,Source!BS82,1))))),0)</f>
        <v>0</v>
      </c>
      <c r="Q144">
        <f>IF(Source!BI82=3,(IF(Source!BA82&lt;&gt;0,Source!S82/Source!BA82,Source!S82)+IF(Source!BB82&lt;&gt;0,Source!Q82/Source!BB82,Source!Q82)+IF(Source!BC82&lt;&gt;0,Source!P82/Source!BC82,Source!P82)+((Source!BZ82/100)*((Source!S82/IF(Source!BA82&lt;&gt;0,Source!BA82,1))+(Source!R82/IF(Source!BS82&lt;&gt;0,Source!BS82,1))))+((Source!CA82/100)*((Source!S82/IF(Source!BA82&lt;&gt;0,Source!BA82,1))+(Source!R82/IF(Source!BS82&lt;&gt;0,Source!BS82,1))))),0)</f>
        <v>0</v>
      </c>
      <c r="R144">
        <f>IF(Source!BI82=4,(IF(Source!BA82&lt;&gt;0,Source!S82/Source!BA82,Source!S82)+IF(Source!BB82&lt;&gt;0,Source!Q82/Source!BB82,Source!Q82)+IF(Source!BC82&lt;&gt;0,Source!P82/Source!BC82,Source!P82)+((Source!BZ82/100)*((Source!S82/IF(Source!BA82&lt;&gt;0,Source!BA82,1))+(Source!R82/IF(Source!BS82&lt;&gt;0,Source!BS82,1))))+((Source!CA82/100)*((Source!S82/IF(Source!BA82&lt;&gt;0,Source!BA82,1))+(Source!R82/IF(Source!BS82&lt;&gt;0,Source!BS82,1))))),0)</f>
        <v>0</v>
      </c>
      <c r="S144">
        <f>IF(Source!BI82=1,Source!O82+Source!X82+Source!Y82,0)</f>
        <v>361.21</v>
      </c>
      <c r="T144">
        <f>IF(Source!BI82=2,Source!O82+Source!X82+Source!Y82,0)</f>
        <v>0</v>
      </c>
      <c r="U144">
        <f>IF(Source!BI82=3,Source!O82+Source!X82+Source!Y82,0)</f>
        <v>0</v>
      </c>
      <c r="V144">
        <f>IF(Source!BI82=4,Source!O82+Source!X82+Source!Y82,0)</f>
        <v>0</v>
      </c>
      <c r="W144">
        <f>IF(Source!BS82&lt;&gt;0,Source!R82/Source!BS82,Source!R82)</f>
        <v>0.33043478260869563</v>
      </c>
    </row>
    <row r="146" spans="3:23" s="32" customFormat="1" ht="15.75">
      <c r="C146" s="32" t="s">
        <v>193</v>
      </c>
      <c r="G146" s="43">
        <f>SUM(M127:M145)</f>
        <v>10983.030458564988</v>
      </c>
      <c r="H146" s="43"/>
      <c r="J146" s="43">
        <f>ROUND(Source!AB79+Source!AK79+Source!AL79+Source!AE79*0/100,2)</f>
        <v>53167.89</v>
      </c>
      <c r="K146" s="43"/>
      <c r="L146" s="32">
        <f>Source!AH79</f>
        <v>63.27</v>
      </c>
      <c r="N146" s="31">
        <f aca="true" t="shared" si="2" ref="N146:W146">SUM(N127:N145)</f>
        <v>526.016425120773</v>
      </c>
      <c r="O146" s="31">
        <f t="shared" si="2"/>
        <v>10983.033009289624</v>
      </c>
      <c r="P146" s="31">
        <f t="shared" si="2"/>
        <v>0</v>
      </c>
      <c r="Q146" s="31">
        <f t="shared" si="2"/>
        <v>0</v>
      </c>
      <c r="R146" s="31">
        <f t="shared" si="2"/>
        <v>0</v>
      </c>
      <c r="S146" s="31">
        <f t="shared" si="2"/>
        <v>53167.89</v>
      </c>
      <c r="T146" s="31">
        <f t="shared" si="2"/>
        <v>0</v>
      </c>
      <c r="U146" s="31">
        <f t="shared" si="2"/>
        <v>0</v>
      </c>
      <c r="V146" s="31">
        <f t="shared" si="2"/>
        <v>0</v>
      </c>
      <c r="W146" s="32">
        <f t="shared" si="2"/>
        <v>64.18550724637682</v>
      </c>
    </row>
    <row r="148" spans="3:11" ht="18">
      <c r="C148" s="17" t="s">
        <v>449</v>
      </c>
      <c r="D148" s="42" t="str">
        <f>IF(Source!C12="1",Source!F98,Source!G98)</f>
        <v>Отделочные работы</v>
      </c>
      <c r="E148" s="44"/>
      <c r="F148" s="44"/>
      <c r="G148" s="44"/>
      <c r="H148" s="44"/>
      <c r="I148" s="44"/>
      <c r="J148" s="44"/>
      <c r="K148" s="44"/>
    </row>
    <row r="150" spans="1:12" ht="45">
      <c r="A150" s="18" t="str">
        <f>Source!E102</f>
        <v>1</v>
      </c>
      <c r="B150" s="18" t="str">
        <f>Source!F102</f>
        <v>15-02-016-3</v>
      </c>
      <c r="C150" s="19" t="str">
        <f>CONCATENATE(Source!G102,"  ",Source!CN102)</f>
        <v>Оштукатуривание поверхностей цементно-известковым или цементным раствором по камню и бетону улучшенное стен  </v>
      </c>
      <c r="D150" s="20" t="str">
        <f>Source!H102</f>
        <v>100 м2</v>
      </c>
      <c r="E150" s="8">
        <f>ROUND(Source!I102,6)</f>
        <v>0.9315</v>
      </c>
      <c r="F150" s="8">
        <f>IF(Source!AK102&lt;&gt;0,Source!AK102,Source!AL102+Source!AM102+Source!AO102)</f>
        <v>2038.32</v>
      </c>
      <c r="G150" s="8"/>
      <c r="H150" s="8"/>
      <c r="I150" s="8"/>
      <c r="J150" s="8"/>
      <c r="K150" s="8"/>
      <c r="L150" s="8"/>
    </row>
    <row r="151" spans="1:12" ht="15">
      <c r="A151" s="6"/>
      <c r="B151" s="6"/>
      <c r="C151" s="6" t="s">
        <v>442</v>
      </c>
      <c r="D151" s="6"/>
      <c r="E151" s="6"/>
      <c r="F151" s="6">
        <f>Source!AO102</f>
        <v>807.75</v>
      </c>
      <c r="G151" s="21" t="str">
        <f>Source!DG102</f>
        <v>)*1,15</v>
      </c>
      <c r="H151" s="22">
        <f>IF(Source!BA102&lt;&gt;0,Source!S102/Source!BA102,Source!S102)</f>
        <v>865.2821256038648</v>
      </c>
      <c r="I151" s="6" t="str">
        <f>IF(Source!BO102&lt;&gt;"",Source!BO102,"")</f>
        <v>15-02-016-3</v>
      </c>
      <c r="J151" s="6">
        <f>Source!BA102</f>
        <v>10.35</v>
      </c>
      <c r="K151" s="22">
        <f>Source!S102</f>
        <v>8955.67</v>
      </c>
      <c r="L151" s="6"/>
    </row>
    <row r="152" spans="1:12" ht="15">
      <c r="A152" s="6"/>
      <c r="B152" s="6"/>
      <c r="C152" s="6" t="s">
        <v>89</v>
      </c>
      <c r="D152" s="6"/>
      <c r="E152" s="6"/>
      <c r="F152" s="6">
        <f>Source!AM102</f>
        <v>100.19</v>
      </c>
      <c r="G152" s="21" t="str">
        <f>Source!DE102</f>
        <v>)*1,25</v>
      </c>
      <c r="H152" s="22">
        <f>IF(Source!BB102&lt;&gt;0,Source!Q102/Source!BB102,Source!Q102)</f>
        <v>116.65856950067477</v>
      </c>
      <c r="I152" s="6"/>
      <c r="J152" s="6">
        <f>Source!BB102</f>
        <v>7.41</v>
      </c>
      <c r="K152" s="22">
        <f>Source!Q102</f>
        <v>864.44</v>
      </c>
      <c r="L152" s="6"/>
    </row>
    <row r="153" spans="1:12" ht="15">
      <c r="A153" s="6"/>
      <c r="B153" s="6"/>
      <c r="C153" s="6" t="s">
        <v>443</v>
      </c>
      <c r="D153" s="6"/>
      <c r="E153" s="6"/>
      <c r="F153" s="6">
        <f>Source!AN102</f>
        <v>66.17</v>
      </c>
      <c r="G153" s="21" t="str">
        <f>Source!DF102</f>
        <v>)*1,25</v>
      </c>
      <c r="H153" s="24">
        <f>IF(Source!BS102&lt;&gt;0,Source!R102/Source!BS102,Source!R102)</f>
        <v>77.0463768115942</v>
      </c>
      <c r="I153" s="6"/>
      <c r="J153" s="6">
        <f>Source!BS102</f>
        <v>10.35</v>
      </c>
      <c r="K153" s="9">
        <f>Source!R102</f>
        <v>797.43</v>
      </c>
      <c r="L153" s="6"/>
    </row>
    <row r="154" spans="1:12" ht="15">
      <c r="A154" s="6"/>
      <c r="B154" s="6"/>
      <c r="C154" s="6" t="s">
        <v>448</v>
      </c>
      <c r="D154" s="6"/>
      <c r="E154" s="6"/>
      <c r="F154" s="6">
        <f>Source!AL102</f>
        <v>1130.38</v>
      </c>
      <c r="G154" s="21">
        <f>Source!DD102</f>
      </c>
      <c r="H154" s="22">
        <f>IF(Source!BC102&lt;&gt;0,Source!P102/Source!BC102,Source!P102)</f>
        <v>1052.95</v>
      </c>
      <c r="I154" s="6"/>
      <c r="J154" s="6">
        <f>Source!BC102</f>
        <v>4.6</v>
      </c>
      <c r="K154" s="22">
        <f>Source!P102</f>
        <v>4843.57</v>
      </c>
      <c r="L154" s="6"/>
    </row>
    <row r="155" spans="1:24" ht="15">
      <c r="A155" s="6"/>
      <c r="B155" s="6"/>
      <c r="C155" s="6" t="s">
        <v>444</v>
      </c>
      <c r="D155" s="9" t="s">
        <v>445</v>
      </c>
      <c r="E155" s="6"/>
      <c r="F155" s="6">
        <f>Source!BZ102</f>
        <v>105</v>
      </c>
      <c r="G155" s="6"/>
      <c r="H155" s="22">
        <f>X155</f>
        <v>989.44</v>
      </c>
      <c r="I155" s="6"/>
      <c r="J155" s="6">
        <f>Source!AT102</f>
        <v>98.69999999999999</v>
      </c>
      <c r="K155" s="22">
        <f>Source!X102</f>
        <v>9626.31</v>
      </c>
      <c r="L155" s="6"/>
      <c r="X155">
        <f>ROUND((F155/100)*((Source!S102/IF(Source!BA102&lt;&gt;0,Source!BA102,1))+(Source!R102/IF(Source!BS102&lt;&gt;0,Source!BS102,1))),2)</f>
        <v>989.44</v>
      </c>
    </row>
    <row r="156" spans="1:25" ht="15">
      <c r="A156" s="6"/>
      <c r="B156" s="6"/>
      <c r="C156" s="6" t="s">
        <v>105</v>
      </c>
      <c r="D156" s="9" t="s">
        <v>445</v>
      </c>
      <c r="E156" s="6"/>
      <c r="F156" s="6">
        <f>Source!CA102</f>
        <v>55</v>
      </c>
      <c r="G156" s="6"/>
      <c r="H156" s="22">
        <f>Y156</f>
        <v>518.28</v>
      </c>
      <c r="I156" s="6"/>
      <c r="J156" s="6">
        <f>Source!AU102</f>
        <v>55</v>
      </c>
      <c r="K156" s="22">
        <f>Source!Y102</f>
        <v>5364.21</v>
      </c>
      <c r="L156" s="6"/>
      <c r="Y156">
        <f>ROUND((F156/100)*((Source!S102/IF(Source!BA102&lt;&gt;0,Source!BA102,1))+(Source!R102/IF(Source!BS102&lt;&gt;0,Source!BS102,1))),2)</f>
        <v>518.28</v>
      </c>
    </row>
    <row r="157" spans="1:12" ht="15">
      <c r="A157" s="28"/>
      <c r="B157" s="28"/>
      <c r="C157" s="28" t="s">
        <v>446</v>
      </c>
      <c r="D157" s="29" t="s">
        <v>447</v>
      </c>
      <c r="E157" s="28">
        <f>Source!AQ102</f>
        <v>85.84</v>
      </c>
      <c r="F157" s="28"/>
      <c r="G157" s="30" t="str">
        <f>Source!DI102</f>
        <v>)*1,15</v>
      </c>
      <c r="H157" s="28"/>
      <c r="I157" s="28"/>
      <c r="J157" s="28"/>
      <c r="K157" s="28"/>
      <c r="L157" s="28">
        <f>Source!U102</f>
        <v>91.953954</v>
      </c>
    </row>
    <row r="158" spans="1:23" ht="15.75">
      <c r="A158" s="6"/>
      <c r="B158" s="6"/>
      <c r="C158" s="6"/>
      <c r="D158" s="6"/>
      <c r="E158" s="6"/>
      <c r="F158" s="6"/>
      <c r="G158" s="6"/>
      <c r="H158" s="31">
        <f>IF(Source!BA102&lt;&gt;0,Source!S102/Source!BA102,Source!S102)+IF(Source!BB102&lt;&gt;0,Source!Q102/Source!BB102,Source!Q102)+H154+H155+H156</f>
        <v>3542.6106951045394</v>
      </c>
      <c r="I158" s="32"/>
      <c r="J158" s="32"/>
      <c r="K158" s="31">
        <f>Source!S102+Source!Q102+K154+K155+K156</f>
        <v>29654.199999999997</v>
      </c>
      <c r="L158" s="32">
        <f>Source!U102</f>
        <v>91.953954</v>
      </c>
      <c r="M158" s="23">
        <f>H158</f>
        <v>3542.6106951045394</v>
      </c>
      <c r="N158">
        <f>IF(Source!BA102&lt;&gt;0,Source!S102/Source!BA102,Source!S102)</f>
        <v>865.2821256038648</v>
      </c>
      <c r="O158">
        <f>IF(Source!BI102=1,(IF(Source!BA102&lt;&gt;0,Source!S102/Source!BA102,Source!S102)+IF(Source!BB102&lt;&gt;0,Source!Q102/Source!BB102,Source!Q102)+IF(Source!BC102&lt;&gt;0,Source!P102/Source!BC102,Source!P102)+((Source!BZ102/100)*((Source!S102/IF(Source!BA102&lt;&gt;0,Source!BA102,1))+(Source!R102/IF(Source!BS102&lt;&gt;0,Source!BS102,1))))+((Source!CA102/100)*((Source!S102/IF(Source!BA102&lt;&gt;0,Source!BA102,1))+(Source!R102/IF(Source!BS102&lt;&gt;0,Source!BS102,1))))),0)</f>
        <v>3542.616298969274</v>
      </c>
      <c r="P158">
        <f>IF(Source!BI102=2,(IF(Source!BA102&lt;&gt;0,Source!S102/Source!BA102,Source!S102)+IF(Source!BB102&lt;&gt;0,Source!Q102/Source!BB102,Source!Q102)+IF(Source!BC102&lt;&gt;0,Source!P102/Source!BC102,Source!P102)+((Source!BZ102/100)*((Source!S102/IF(Source!BA102&lt;&gt;0,Source!BA102,1))+(Source!R102/IF(Source!BS102&lt;&gt;0,Source!BS102,1))))+((Source!CA102/100)*((Source!S102/IF(Source!BA102&lt;&gt;0,Source!BA102,1))+(Source!R102/IF(Source!BS102&lt;&gt;0,Source!BS102,1))))),0)</f>
        <v>0</v>
      </c>
      <c r="Q158">
        <f>IF(Source!BI102=3,(IF(Source!BA102&lt;&gt;0,Source!S102/Source!BA102,Source!S102)+IF(Source!BB102&lt;&gt;0,Source!Q102/Source!BB102,Source!Q102)+IF(Source!BC102&lt;&gt;0,Source!P102/Source!BC102,Source!P102)+((Source!BZ102/100)*((Source!S102/IF(Source!BA102&lt;&gt;0,Source!BA102,1))+(Source!R102/IF(Source!BS102&lt;&gt;0,Source!BS102,1))))+((Source!CA102/100)*((Source!S102/IF(Source!BA102&lt;&gt;0,Source!BA102,1))+(Source!R102/IF(Source!BS102&lt;&gt;0,Source!BS102,1))))),0)</f>
        <v>0</v>
      </c>
      <c r="R158">
        <f>IF(Source!BI102=4,(IF(Source!BA102&lt;&gt;0,Source!S102/Source!BA102,Source!S102)+IF(Source!BB102&lt;&gt;0,Source!Q102/Source!BB102,Source!Q102)+IF(Source!BC102&lt;&gt;0,Source!P102/Source!BC102,Source!P102)+((Source!BZ102/100)*((Source!S102/IF(Source!BA102&lt;&gt;0,Source!BA102,1))+(Source!R102/IF(Source!BS102&lt;&gt;0,Source!BS102,1))))+((Source!CA102/100)*((Source!S102/IF(Source!BA102&lt;&gt;0,Source!BA102,1))+(Source!R102/IF(Source!BS102&lt;&gt;0,Source!BS102,1))))),0)</f>
        <v>0</v>
      </c>
      <c r="S158">
        <f>IF(Source!BI102=1,Source!O102+Source!X102+Source!Y102,0)</f>
        <v>29654.199999999997</v>
      </c>
      <c r="T158">
        <f>IF(Source!BI102=2,Source!O102+Source!X102+Source!Y102,0)</f>
        <v>0</v>
      </c>
      <c r="U158">
        <f>IF(Source!BI102=3,Source!O102+Source!X102+Source!Y102,0)</f>
        <v>0</v>
      </c>
      <c r="V158">
        <f>IF(Source!BI102=4,Source!O102+Source!X102+Source!Y102,0)</f>
        <v>0</v>
      </c>
      <c r="W158">
        <f>IF(Source!BS102&lt;&gt;0,Source!R102/Source!BS102,Source!R102)</f>
        <v>77.0463768115942</v>
      </c>
    </row>
    <row r="159" spans="1:12" ht="45">
      <c r="A159" s="18" t="str">
        <f>Source!E103</f>
        <v>2</v>
      </c>
      <c r="B159" s="18" t="str">
        <f>Source!F103</f>
        <v>15-04-005-3</v>
      </c>
      <c r="C159" s="19" t="str">
        <f>CONCATENATE(Source!G103,"  ",Source!CN103)</f>
        <v>Окраска поливинилацетатными водоэмульсионными составами улучшенная по штукатурке стен  </v>
      </c>
      <c r="D159" s="20" t="str">
        <f>Source!H103</f>
        <v>100 м2</v>
      </c>
      <c r="E159" s="8">
        <f>ROUND(Source!I103,6)</f>
        <v>0.9315</v>
      </c>
      <c r="F159" s="8">
        <f>IF(Source!AK103&lt;&gt;0,Source!AK103,Source!AL103+Source!AM103+Source!AO103)</f>
        <v>1591.43</v>
      </c>
      <c r="G159" s="8"/>
      <c r="H159" s="8"/>
      <c r="I159" s="8"/>
      <c r="J159" s="8"/>
      <c r="K159" s="8"/>
      <c r="L159" s="8"/>
    </row>
    <row r="160" spans="1:12" ht="15">
      <c r="A160" s="6"/>
      <c r="B160" s="6"/>
      <c r="C160" s="6" t="s">
        <v>442</v>
      </c>
      <c r="D160" s="6"/>
      <c r="E160" s="6"/>
      <c r="F160" s="6">
        <f>Source!AO103</f>
        <v>384.81</v>
      </c>
      <c r="G160" s="21" t="str">
        <f>Source!DG103</f>
        <v>)*1,15</v>
      </c>
      <c r="H160" s="22">
        <f>IF(Source!BA103&lt;&gt;0,Source!S103/Source!BA103,Source!S103)</f>
        <v>412.21835748792273</v>
      </c>
      <c r="I160" s="6" t="str">
        <f>IF(Source!BO103&lt;&gt;"",Source!BO103,"")</f>
        <v>15-04-005-3</v>
      </c>
      <c r="J160" s="6">
        <f>Source!BA103</f>
        <v>10.35</v>
      </c>
      <c r="K160" s="22">
        <f>Source!S103</f>
        <v>4266.46</v>
      </c>
      <c r="L160" s="6"/>
    </row>
    <row r="161" spans="1:12" ht="15">
      <c r="A161" s="6"/>
      <c r="B161" s="6"/>
      <c r="C161" s="6" t="s">
        <v>89</v>
      </c>
      <c r="D161" s="6"/>
      <c r="E161" s="6"/>
      <c r="F161" s="6">
        <f>Source!AM103</f>
        <v>11.71</v>
      </c>
      <c r="G161" s="21" t="str">
        <f>Source!DE103</f>
        <v>)*1,25</v>
      </c>
      <c r="H161" s="22">
        <f>IF(Source!BB103&lt;&gt;0,Source!Q103/Source!BB103,Source!Q103)</f>
        <v>13.635108481262325</v>
      </c>
      <c r="I161" s="6"/>
      <c r="J161" s="6">
        <f>Source!BB103</f>
        <v>5.07</v>
      </c>
      <c r="K161" s="22">
        <f>Source!Q103</f>
        <v>69.13</v>
      </c>
      <c r="L161" s="6"/>
    </row>
    <row r="162" spans="1:12" ht="15">
      <c r="A162" s="6"/>
      <c r="B162" s="6"/>
      <c r="C162" s="6" t="s">
        <v>443</v>
      </c>
      <c r="D162" s="6"/>
      <c r="E162" s="6"/>
      <c r="F162" s="6">
        <f>Source!AN103</f>
        <v>0.27</v>
      </c>
      <c r="G162" s="21" t="str">
        <f>Source!DF103</f>
        <v>)*1,25</v>
      </c>
      <c r="H162" s="24">
        <f>IF(Source!BS103&lt;&gt;0,Source!R103/Source!BS103,Source!R103)</f>
        <v>0.3140096618357488</v>
      </c>
      <c r="I162" s="6"/>
      <c r="J162" s="6">
        <f>Source!BS103</f>
        <v>10.35</v>
      </c>
      <c r="K162" s="9">
        <f>Source!R103</f>
        <v>3.25</v>
      </c>
      <c r="L162" s="6"/>
    </row>
    <row r="163" spans="1:12" ht="15">
      <c r="A163" s="6"/>
      <c r="B163" s="6"/>
      <c r="C163" s="6" t="s">
        <v>448</v>
      </c>
      <c r="D163" s="6"/>
      <c r="E163" s="6"/>
      <c r="F163" s="6">
        <f>Source!AL103</f>
        <v>1194.91</v>
      </c>
      <c r="G163" s="21">
        <f>Source!DD103</f>
      </c>
      <c r="H163" s="22">
        <f>IF(Source!BC103&lt;&gt;0,Source!P103/Source!BC103,Source!P103)</f>
        <v>1113.0609137055837</v>
      </c>
      <c r="I163" s="6"/>
      <c r="J163" s="6">
        <f>Source!BC103</f>
        <v>1.97</v>
      </c>
      <c r="K163" s="22">
        <f>Source!P103</f>
        <v>2192.73</v>
      </c>
      <c r="L163" s="6"/>
    </row>
    <row r="164" spans="1:24" ht="15">
      <c r="A164" s="6"/>
      <c r="B164" s="6"/>
      <c r="C164" s="6" t="s">
        <v>444</v>
      </c>
      <c r="D164" s="9" t="s">
        <v>445</v>
      </c>
      <c r="E164" s="6"/>
      <c r="F164" s="6">
        <f>Source!BZ103</f>
        <v>105</v>
      </c>
      <c r="G164" s="6"/>
      <c r="H164" s="22">
        <f>X164</f>
        <v>433.16</v>
      </c>
      <c r="I164" s="6"/>
      <c r="J164" s="6">
        <f>Source!AT103</f>
        <v>98.69999999999999</v>
      </c>
      <c r="K164" s="22">
        <f>Source!X103</f>
        <v>4214.2</v>
      </c>
      <c r="L164" s="6"/>
      <c r="X164">
        <f>ROUND((F164/100)*((Source!S103/IF(Source!BA103&lt;&gt;0,Source!BA103,1))+(Source!R103/IF(Source!BS103&lt;&gt;0,Source!BS103,1))),2)</f>
        <v>433.16</v>
      </c>
    </row>
    <row r="165" spans="1:25" ht="15">
      <c r="A165" s="6"/>
      <c r="B165" s="6"/>
      <c r="C165" s="6" t="s">
        <v>105</v>
      </c>
      <c r="D165" s="9" t="s">
        <v>445</v>
      </c>
      <c r="E165" s="6"/>
      <c r="F165" s="6">
        <f>Source!CA103</f>
        <v>55</v>
      </c>
      <c r="G165" s="6"/>
      <c r="H165" s="22">
        <f>Y165</f>
        <v>226.89</v>
      </c>
      <c r="I165" s="6"/>
      <c r="J165" s="6">
        <f>Source!AU103</f>
        <v>55</v>
      </c>
      <c r="K165" s="22">
        <f>Source!Y103</f>
        <v>2348.34</v>
      </c>
      <c r="L165" s="6"/>
      <c r="Y165">
        <f>ROUND((F165/100)*((Source!S103/IF(Source!BA103&lt;&gt;0,Source!BA103,1))+(Source!R103/IF(Source!BS103&lt;&gt;0,Source!BS103,1))),2)</f>
        <v>226.89</v>
      </c>
    </row>
    <row r="166" spans="1:12" ht="15">
      <c r="A166" s="28"/>
      <c r="B166" s="28"/>
      <c r="C166" s="28" t="s">
        <v>446</v>
      </c>
      <c r="D166" s="29" t="s">
        <v>447</v>
      </c>
      <c r="E166" s="28">
        <f>Source!AQ103</f>
        <v>42.9</v>
      </c>
      <c r="F166" s="28"/>
      <c r="G166" s="30" t="str">
        <f>Source!DI103</f>
        <v>)*1,15</v>
      </c>
      <c r="H166" s="28"/>
      <c r="I166" s="28"/>
      <c r="J166" s="28"/>
      <c r="K166" s="28"/>
      <c r="L166" s="28">
        <f>Source!U103</f>
        <v>45.955552499999996</v>
      </c>
    </row>
    <row r="167" spans="1:23" ht="15.75">
      <c r="A167" s="6"/>
      <c r="B167" s="6"/>
      <c r="C167" s="6"/>
      <c r="D167" s="6"/>
      <c r="E167" s="6"/>
      <c r="F167" s="6"/>
      <c r="G167" s="6"/>
      <c r="H167" s="31">
        <f>IF(Source!BA103&lt;&gt;0,Source!S103/Source!BA103,Source!S103)+IF(Source!BB103&lt;&gt;0,Source!Q103/Source!BB103,Source!Q103)+H163+H164+H165</f>
        <v>2198.9643796747687</v>
      </c>
      <c r="I167" s="32"/>
      <c r="J167" s="32"/>
      <c r="K167" s="31">
        <f>Source!S103+Source!Q103+K163+K164+K165</f>
        <v>13090.86</v>
      </c>
      <c r="L167" s="32">
        <f>Source!U103</f>
        <v>45.955552499999996</v>
      </c>
      <c r="M167" s="23">
        <f>H167</f>
        <v>2198.9643796747687</v>
      </c>
      <c r="N167">
        <f>IF(Source!BA103&lt;&gt;0,Source!S103/Source!BA103,Source!S103)</f>
        <v>412.21835748792273</v>
      </c>
      <c r="O167">
        <f>IF(Source!BI103=1,(IF(Source!BA103&lt;&gt;0,Source!S103/Source!BA103,Source!S103)+IF(Source!BB103&lt;&gt;0,Source!Q103/Source!BB103,Source!Q103)+IF(Source!BC103&lt;&gt;0,Source!P103/Source!BC103,Source!P103)+((Source!BZ103/100)*((Source!S103/IF(Source!BA103&lt;&gt;0,Source!BA103,1))+(Source!R103/IF(Source!BS103&lt;&gt;0,Source!BS103,1))))+((Source!CA103/100)*((Source!S103/IF(Source!BA103&lt;&gt;0,Source!BA103,1))+(Source!R103/IF(Source!BS103&lt;&gt;0,Source!BS103,1))))),0)</f>
        <v>2198.966167114382</v>
      </c>
      <c r="P167">
        <f>IF(Source!BI103=2,(IF(Source!BA103&lt;&gt;0,Source!S103/Source!BA103,Source!S103)+IF(Source!BB103&lt;&gt;0,Source!Q103/Source!BB103,Source!Q103)+IF(Source!BC103&lt;&gt;0,Source!P103/Source!BC103,Source!P103)+((Source!BZ103/100)*((Source!S103/IF(Source!BA103&lt;&gt;0,Source!BA103,1))+(Source!R103/IF(Source!BS103&lt;&gt;0,Source!BS103,1))))+((Source!CA103/100)*((Source!S103/IF(Source!BA103&lt;&gt;0,Source!BA103,1))+(Source!R103/IF(Source!BS103&lt;&gt;0,Source!BS103,1))))),0)</f>
        <v>0</v>
      </c>
      <c r="Q167">
        <f>IF(Source!BI103=3,(IF(Source!BA103&lt;&gt;0,Source!S103/Source!BA103,Source!S103)+IF(Source!BB103&lt;&gt;0,Source!Q103/Source!BB103,Source!Q103)+IF(Source!BC103&lt;&gt;0,Source!P103/Source!BC103,Source!P103)+((Source!BZ103/100)*((Source!S103/IF(Source!BA103&lt;&gt;0,Source!BA103,1))+(Source!R103/IF(Source!BS103&lt;&gt;0,Source!BS103,1))))+((Source!CA103/100)*((Source!S103/IF(Source!BA103&lt;&gt;0,Source!BA103,1))+(Source!R103/IF(Source!BS103&lt;&gt;0,Source!BS103,1))))),0)</f>
        <v>0</v>
      </c>
      <c r="R167">
        <f>IF(Source!BI103=4,(IF(Source!BA103&lt;&gt;0,Source!S103/Source!BA103,Source!S103)+IF(Source!BB103&lt;&gt;0,Source!Q103/Source!BB103,Source!Q103)+IF(Source!BC103&lt;&gt;0,Source!P103/Source!BC103,Source!P103)+((Source!BZ103/100)*((Source!S103/IF(Source!BA103&lt;&gt;0,Source!BA103,1))+(Source!R103/IF(Source!BS103&lt;&gt;0,Source!BS103,1))))+((Source!CA103/100)*((Source!S103/IF(Source!BA103&lt;&gt;0,Source!BA103,1))+(Source!R103/IF(Source!BS103&lt;&gt;0,Source!BS103,1))))),0)</f>
        <v>0</v>
      </c>
      <c r="S167">
        <f>IF(Source!BI103=1,Source!O103+Source!X103+Source!Y103,0)</f>
        <v>13090.86</v>
      </c>
      <c r="T167">
        <f>IF(Source!BI103=2,Source!O103+Source!X103+Source!Y103,0)</f>
        <v>0</v>
      </c>
      <c r="U167">
        <f>IF(Source!BI103=3,Source!O103+Source!X103+Source!Y103,0)</f>
        <v>0</v>
      </c>
      <c r="V167">
        <f>IF(Source!BI103=4,Source!O103+Source!X103+Source!Y103,0)</f>
        <v>0</v>
      </c>
      <c r="W167">
        <f>IF(Source!BS103&lt;&gt;0,Source!R103/Source!BS103,Source!R103)</f>
        <v>0.3140096618357488</v>
      </c>
    </row>
    <row r="168" spans="1:12" ht="30">
      <c r="A168" s="18" t="str">
        <f>Source!E104</f>
        <v>3</v>
      </c>
      <c r="B168" s="18" t="str">
        <f>Source!F104</f>
        <v>15-02-036-1</v>
      </c>
      <c r="C168" s="19" t="str">
        <f>CONCATENATE(Source!G104,"  ",Source!CN104)</f>
        <v>Штукатурка по сетке без устройства каркаса улучшенная колонн  </v>
      </c>
      <c r="D168" s="20" t="str">
        <f>Source!H104</f>
        <v>100 м2</v>
      </c>
      <c r="E168" s="8">
        <f>ROUND(Source!I104,6)</f>
        <v>0.018</v>
      </c>
      <c r="F168" s="8">
        <f>IF(Source!AK104&lt;&gt;0,Source!AK104,Source!AL104+Source!AM104+Source!AO104)</f>
        <v>6001.13</v>
      </c>
      <c r="G168" s="8"/>
      <c r="H168" s="8"/>
      <c r="I168" s="8"/>
      <c r="J168" s="8"/>
      <c r="K168" s="8"/>
      <c r="L168" s="8"/>
    </row>
    <row r="169" spans="1:12" ht="15">
      <c r="A169" s="6"/>
      <c r="B169" s="6"/>
      <c r="C169" s="6" t="s">
        <v>442</v>
      </c>
      <c r="D169" s="6"/>
      <c r="E169" s="6"/>
      <c r="F169" s="6">
        <f>Source!AO104</f>
        <v>1194.24</v>
      </c>
      <c r="G169" s="21" t="str">
        <f>Source!DG104</f>
        <v>)*1,15</v>
      </c>
      <c r="H169" s="22">
        <f>IF(Source!BA104&lt;&gt;0,Source!S104/Source!BA104,Source!S104)</f>
        <v>24.720772946859906</v>
      </c>
      <c r="I169" s="6" t="str">
        <f>IF(Source!BO104&lt;&gt;"",Source!BO104,"")</f>
        <v>15-02-036-1</v>
      </c>
      <c r="J169" s="6">
        <f>Source!BA104</f>
        <v>10.35</v>
      </c>
      <c r="K169" s="22">
        <f>Source!S104</f>
        <v>255.86</v>
      </c>
      <c r="L169" s="6"/>
    </row>
    <row r="170" spans="1:12" ht="15">
      <c r="A170" s="6"/>
      <c r="B170" s="6"/>
      <c r="C170" s="6" t="s">
        <v>89</v>
      </c>
      <c r="D170" s="6"/>
      <c r="E170" s="6"/>
      <c r="F170" s="6">
        <f>Source!AM104</f>
        <v>38.6</v>
      </c>
      <c r="G170" s="21" t="str">
        <f>Source!DE104</f>
        <v>)*1,25</v>
      </c>
      <c r="H170" s="22">
        <f>IF(Source!BB104&lt;&gt;0,Source!Q104/Source!BB104,Source!Q104)</f>
        <v>0.8677839851024208</v>
      </c>
      <c r="I170" s="6"/>
      <c r="J170" s="6">
        <f>Source!BB104</f>
        <v>5.37</v>
      </c>
      <c r="K170" s="22">
        <f>Source!Q104</f>
        <v>4.66</v>
      </c>
      <c r="L170" s="6"/>
    </row>
    <row r="171" spans="1:12" ht="15">
      <c r="A171" s="6"/>
      <c r="B171" s="6"/>
      <c r="C171" s="6" t="s">
        <v>443</v>
      </c>
      <c r="D171" s="6"/>
      <c r="E171" s="6"/>
      <c r="F171" s="6">
        <f>Source!AN104</f>
        <v>18.96</v>
      </c>
      <c r="G171" s="21" t="str">
        <f>Source!DF104</f>
        <v>)*1,25</v>
      </c>
      <c r="H171" s="24">
        <f>IF(Source!BS104&lt;&gt;0,Source!R104/Source!BS104,Source!R104)</f>
        <v>0.4270531400966184</v>
      </c>
      <c r="I171" s="6"/>
      <c r="J171" s="6">
        <f>Source!BS104</f>
        <v>10.35</v>
      </c>
      <c r="K171" s="9">
        <f>Source!R104</f>
        <v>4.42</v>
      </c>
      <c r="L171" s="6"/>
    </row>
    <row r="172" spans="1:12" ht="15">
      <c r="A172" s="6"/>
      <c r="B172" s="6"/>
      <c r="C172" s="6" t="s">
        <v>448</v>
      </c>
      <c r="D172" s="6"/>
      <c r="E172" s="6"/>
      <c r="F172" s="6">
        <f>Source!AL104</f>
        <v>4768.29</v>
      </c>
      <c r="G172" s="21">
        <f>Source!DD104</f>
      </c>
      <c r="H172" s="22">
        <f>IF(Source!BC104&lt;&gt;0,Source!P104/Source!BC104,Source!P104)</f>
        <v>85.82889733840304</v>
      </c>
      <c r="I172" s="6"/>
      <c r="J172" s="6">
        <f>Source!BC104</f>
        <v>5.26</v>
      </c>
      <c r="K172" s="22">
        <f>Source!P104</f>
        <v>451.46</v>
      </c>
      <c r="L172" s="6"/>
    </row>
    <row r="173" spans="1:24" ht="15">
      <c r="A173" s="6"/>
      <c r="B173" s="6"/>
      <c r="C173" s="6" t="s">
        <v>444</v>
      </c>
      <c r="D173" s="9" t="s">
        <v>445</v>
      </c>
      <c r="E173" s="6"/>
      <c r="F173" s="6">
        <f>Source!BZ104</f>
        <v>105</v>
      </c>
      <c r="G173" s="6"/>
      <c r="H173" s="22">
        <f>X173</f>
        <v>26.41</v>
      </c>
      <c r="I173" s="6"/>
      <c r="J173" s="6">
        <f>Source!AT104</f>
        <v>98.69999999999999</v>
      </c>
      <c r="K173" s="22">
        <f>Source!X104</f>
        <v>256.9</v>
      </c>
      <c r="L173" s="6"/>
      <c r="X173">
        <f>ROUND((F173/100)*((Source!S104/IF(Source!BA104&lt;&gt;0,Source!BA104,1))+(Source!R104/IF(Source!BS104&lt;&gt;0,Source!BS104,1))),2)</f>
        <v>26.41</v>
      </c>
    </row>
    <row r="174" spans="1:25" ht="15">
      <c r="A174" s="6"/>
      <c r="B174" s="6"/>
      <c r="C174" s="6" t="s">
        <v>105</v>
      </c>
      <c r="D174" s="9" t="s">
        <v>445</v>
      </c>
      <c r="E174" s="6"/>
      <c r="F174" s="6">
        <f>Source!CA104</f>
        <v>55</v>
      </c>
      <c r="G174" s="6"/>
      <c r="H174" s="22">
        <f>Y174</f>
        <v>13.83</v>
      </c>
      <c r="I174" s="6"/>
      <c r="J174" s="6">
        <f>Source!AU104</f>
        <v>55</v>
      </c>
      <c r="K174" s="22">
        <f>Source!Y104</f>
        <v>143.15</v>
      </c>
      <c r="L174" s="6"/>
      <c r="Y174">
        <f>ROUND((F174/100)*((Source!S104/IF(Source!BA104&lt;&gt;0,Source!BA104,1))+(Source!R104/IF(Source!BS104&lt;&gt;0,Source!BS104,1))),2)</f>
        <v>13.83</v>
      </c>
    </row>
    <row r="175" spans="1:12" ht="15">
      <c r="A175" s="28"/>
      <c r="B175" s="28"/>
      <c r="C175" s="28" t="s">
        <v>446</v>
      </c>
      <c r="D175" s="29" t="s">
        <v>447</v>
      </c>
      <c r="E175" s="28">
        <f>Source!AQ104</f>
        <v>129.95</v>
      </c>
      <c r="F175" s="28"/>
      <c r="G175" s="30" t="str">
        <f>Source!DI104</f>
        <v>)*1,15</v>
      </c>
      <c r="H175" s="28"/>
      <c r="I175" s="28"/>
      <c r="J175" s="28"/>
      <c r="K175" s="28"/>
      <c r="L175" s="28">
        <f>Source!U104</f>
        <v>2.689964999999999</v>
      </c>
    </row>
    <row r="176" spans="1:23" ht="15.75">
      <c r="A176" s="6"/>
      <c r="B176" s="6"/>
      <c r="C176" s="6"/>
      <c r="D176" s="6"/>
      <c r="E176" s="6"/>
      <c r="F176" s="6"/>
      <c r="G176" s="6"/>
      <c r="H176" s="31">
        <f>IF(Source!BA104&lt;&gt;0,Source!S104/Source!BA104,Source!S104)+IF(Source!BB104&lt;&gt;0,Source!Q104/Source!BB104,Source!Q104)+H172+H173+H174</f>
        <v>151.65745427036538</v>
      </c>
      <c r="I176" s="32"/>
      <c r="J176" s="32"/>
      <c r="K176" s="31">
        <f>Source!S104+Source!Q104+K172+K173+K174</f>
        <v>1112.03</v>
      </c>
      <c r="L176" s="32">
        <f>Source!U104</f>
        <v>2.689964999999999</v>
      </c>
      <c r="M176" s="23">
        <f>H176</f>
        <v>151.65745427036538</v>
      </c>
      <c r="N176">
        <f>IF(Source!BA104&lt;&gt;0,Source!S104/Source!BA104,Source!S104)</f>
        <v>24.720772946859906</v>
      </c>
      <c r="O176">
        <f>IF(Source!BI104=1,(IF(Source!BA104&lt;&gt;0,Source!S104/Source!BA104,Source!S104)+IF(Source!BB104&lt;&gt;0,Source!Q104/Source!BB104,Source!Q104)+IF(Source!BC104&lt;&gt;0,Source!P104/Source!BC104,Source!P104)+((Source!BZ104/100)*((Source!S104/IF(Source!BA104&lt;&gt;0,Source!BA104,1))+(Source!R104/IF(Source!BS104&lt;&gt;0,Source!BS104,1))))+((Source!CA104/100)*((Source!S104/IF(Source!BA104&lt;&gt;0,Source!BA104,1))+(Source!R104/IF(Source!BS104&lt;&gt;0,Source!BS104,1))))),0)</f>
        <v>151.6539760094958</v>
      </c>
      <c r="P176">
        <f>IF(Source!BI104=2,(IF(Source!BA104&lt;&gt;0,Source!S104/Source!BA104,Source!S104)+IF(Source!BB104&lt;&gt;0,Source!Q104/Source!BB104,Source!Q104)+IF(Source!BC104&lt;&gt;0,Source!P104/Source!BC104,Source!P104)+((Source!BZ104/100)*((Source!S104/IF(Source!BA104&lt;&gt;0,Source!BA104,1))+(Source!R104/IF(Source!BS104&lt;&gt;0,Source!BS104,1))))+((Source!CA104/100)*((Source!S104/IF(Source!BA104&lt;&gt;0,Source!BA104,1))+(Source!R104/IF(Source!BS104&lt;&gt;0,Source!BS104,1))))),0)</f>
        <v>0</v>
      </c>
      <c r="Q176">
        <f>IF(Source!BI104=3,(IF(Source!BA104&lt;&gt;0,Source!S104/Source!BA104,Source!S104)+IF(Source!BB104&lt;&gt;0,Source!Q104/Source!BB104,Source!Q104)+IF(Source!BC104&lt;&gt;0,Source!P104/Source!BC104,Source!P104)+((Source!BZ104/100)*((Source!S104/IF(Source!BA104&lt;&gt;0,Source!BA104,1))+(Source!R104/IF(Source!BS104&lt;&gt;0,Source!BS104,1))))+((Source!CA104/100)*((Source!S104/IF(Source!BA104&lt;&gt;0,Source!BA104,1))+(Source!R104/IF(Source!BS104&lt;&gt;0,Source!BS104,1))))),0)</f>
        <v>0</v>
      </c>
      <c r="R176">
        <f>IF(Source!BI104=4,(IF(Source!BA104&lt;&gt;0,Source!S104/Source!BA104,Source!S104)+IF(Source!BB104&lt;&gt;0,Source!Q104/Source!BB104,Source!Q104)+IF(Source!BC104&lt;&gt;0,Source!P104/Source!BC104,Source!P104)+((Source!BZ104/100)*((Source!S104/IF(Source!BA104&lt;&gt;0,Source!BA104,1))+(Source!R104/IF(Source!BS104&lt;&gt;0,Source!BS104,1))))+((Source!CA104/100)*((Source!S104/IF(Source!BA104&lt;&gt;0,Source!BA104,1))+(Source!R104/IF(Source!BS104&lt;&gt;0,Source!BS104,1))))),0)</f>
        <v>0</v>
      </c>
      <c r="S176">
        <f>IF(Source!BI104=1,Source!O104+Source!X104+Source!Y104,0)</f>
        <v>1112.03</v>
      </c>
      <c r="T176">
        <f>IF(Source!BI104=2,Source!O104+Source!X104+Source!Y104,0)</f>
        <v>0</v>
      </c>
      <c r="U176">
        <f>IF(Source!BI104=3,Source!O104+Source!X104+Source!Y104,0)</f>
        <v>0</v>
      </c>
      <c r="V176">
        <f>IF(Source!BI104=4,Source!O104+Source!X104+Source!Y104,0)</f>
        <v>0</v>
      </c>
      <c r="W176">
        <f>IF(Source!BS104&lt;&gt;0,Source!R104/Source!BS104,Source!R104)</f>
        <v>0.4270531400966184</v>
      </c>
    </row>
    <row r="177" spans="1:12" ht="60">
      <c r="A177" s="18" t="str">
        <f>Source!E105</f>
        <v>4</v>
      </c>
      <c r="B177" s="18" t="str">
        <f>Source!F105</f>
        <v>15-04-005-5</v>
      </c>
      <c r="C177" s="19" t="str">
        <f>CONCATENATE(Source!G105,"  ",Source!CN105)</f>
        <v>Окраска поливинилацетатными водоэмульсионными составами улучшенная по сборным конструкциям, подготовленным под окраску колонн  </v>
      </c>
      <c r="D177" s="20" t="str">
        <f>Source!H105</f>
        <v>100 м2</v>
      </c>
      <c r="E177" s="8">
        <f>ROUND(Source!I105,6)</f>
        <v>0.144</v>
      </c>
      <c r="F177" s="8">
        <f>IF(Source!AK105&lt;&gt;0,Source!AK105,Source!AL105+Source!AM105+Source!AO105)</f>
        <v>1233.06</v>
      </c>
      <c r="G177" s="8"/>
      <c r="H177" s="8"/>
      <c r="I177" s="8"/>
      <c r="J177" s="8"/>
      <c r="K177" s="8"/>
      <c r="L177" s="8"/>
    </row>
    <row r="178" spans="1:12" ht="15">
      <c r="A178" s="6"/>
      <c r="B178" s="6"/>
      <c r="C178" s="6" t="s">
        <v>442</v>
      </c>
      <c r="D178" s="6"/>
      <c r="E178" s="6"/>
      <c r="F178" s="6">
        <f>Source!AO105</f>
        <v>227.93</v>
      </c>
      <c r="G178" s="21" t="str">
        <f>Source!DG105</f>
        <v>)*1,15</v>
      </c>
      <c r="H178" s="22">
        <f>IF(Source!BA105&lt;&gt;0,Source!S105/Source!BA105,Source!S105)</f>
        <v>37.744927536231884</v>
      </c>
      <c r="I178" s="6" t="str">
        <f>IF(Source!BO105&lt;&gt;"",Source!BO105,"")</f>
        <v>15-04-005-5</v>
      </c>
      <c r="J178" s="6">
        <f>Source!BA105</f>
        <v>10.35</v>
      </c>
      <c r="K178" s="22">
        <f>Source!S105</f>
        <v>390.66</v>
      </c>
      <c r="L178" s="6"/>
    </row>
    <row r="179" spans="1:12" ht="15">
      <c r="A179" s="6"/>
      <c r="B179" s="6"/>
      <c r="C179" s="6" t="s">
        <v>89</v>
      </c>
      <c r="D179" s="6"/>
      <c r="E179" s="6"/>
      <c r="F179" s="6">
        <f>Source!AM105</f>
        <v>7.74</v>
      </c>
      <c r="G179" s="21" t="str">
        <f>Source!DE105</f>
        <v>)*1,25</v>
      </c>
      <c r="H179" s="22">
        <f>IF(Source!BB105&lt;&gt;0,Source!Q105/Source!BB105,Source!Q105)</f>
        <v>1.3932806324110674</v>
      </c>
      <c r="I179" s="6"/>
      <c r="J179" s="6">
        <f>Source!BB105</f>
        <v>5.06</v>
      </c>
      <c r="K179" s="22">
        <f>Source!Q105</f>
        <v>7.05</v>
      </c>
      <c r="L179" s="6"/>
    </row>
    <row r="180" spans="1:12" ht="15">
      <c r="A180" s="6"/>
      <c r="B180" s="6"/>
      <c r="C180" s="6" t="s">
        <v>443</v>
      </c>
      <c r="D180" s="6"/>
      <c r="E180" s="6"/>
      <c r="F180" s="6">
        <f>Source!AN105</f>
        <v>0.14</v>
      </c>
      <c r="G180" s="21" t="str">
        <f>Source!DF105</f>
        <v>)*1,25</v>
      </c>
      <c r="H180" s="24">
        <f>IF(Source!BS105&lt;&gt;0,Source!R105/Source!BS105,Source!R105)</f>
        <v>0.025120772946859906</v>
      </c>
      <c r="I180" s="6"/>
      <c r="J180" s="6">
        <f>Source!BS105</f>
        <v>10.35</v>
      </c>
      <c r="K180" s="9">
        <f>Source!R105</f>
        <v>0.26</v>
      </c>
      <c r="L180" s="6"/>
    </row>
    <row r="181" spans="1:12" ht="15">
      <c r="A181" s="6"/>
      <c r="B181" s="6"/>
      <c r="C181" s="6" t="s">
        <v>448</v>
      </c>
      <c r="D181" s="6"/>
      <c r="E181" s="6"/>
      <c r="F181" s="6">
        <f>Source!AL105</f>
        <v>997.39</v>
      </c>
      <c r="G181" s="21">
        <f>Source!DD105</f>
      </c>
      <c r="H181" s="22">
        <f>IF(Source!BC105&lt;&gt;0,Source!P105/Source!BC105,Source!P105)</f>
        <v>143.62234042553192</v>
      </c>
      <c r="I181" s="6"/>
      <c r="J181" s="6">
        <f>Source!BC105</f>
        <v>1.88</v>
      </c>
      <c r="K181" s="22">
        <f>Source!P105</f>
        <v>270.01</v>
      </c>
      <c r="L181" s="6"/>
    </row>
    <row r="182" spans="1:24" ht="15">
      <c r="A182" s="6"/>
      <c r="B182" s="6"/>
      <c r="C182" s="6" t="s">
        <v>444</v>
      </c>
      <c r="D182" s="9" t="s">
        <v>445</v>
      </c>
      <c r="E182" s="6"/>
      <c r="F182" s="6">
        <f>Source!BZ105</f>
        <v>105</v>
      </c>
      <c r="G182" s="6"/>
      <c r="H182" s="22">
        <f>X182</f>
        <v>39.66</v>
      </c>
      <c r="I182" s="6"/>
      <c r="J182" s="6">
        <f>Source!AT105</f>
        <v>98.69999999999999</v>
      </c>
      <c r="K182" s="22">
        <f>Source!X105</f>
        <v>385.84</v>
      </c>
      <c r="L182" s="6"/>
      <c r="X182">
        <f>ROUND((F182/100)*((Source!S105/IF(Source!BA105&lt;&gt;0,Source!BA105,1))+(Source!R105/IF(Source!BS105&lt;&gt;0,Source!BS105,1))),2)</f>
        <v>39.66</v>
      </c>
    </row>
    <row r="183" spans="1:25" ht="15">
      <c r="A183" s="6"/>
      <c r="B183" s="6"/>
      <c r="C183" s="6" t="s">
        <v>105</v>
      </c>
      <c r="D183" s="9" t="s">
        <v>445</v>
      </c>
      <c r="E183" s="6"/>
      <c r="F183" s="6">
        <f>Source!CA105</f>
        <v>55</v>
      </c>
      <c r="G183" s="6"/>
      <c r="H183" s="22">
        <f>Y183</f>
        <v>20.77</v>
      </c>
      <c r="I183" s="6"/>
      <c r="J183" s="6">
        <f>Source!AU105</f>
        <v>55</v>
      </c>
      <c r="K183" s="22">
        <f>Source!Y105</f>
        <v>215.01</v>
      </c>
      <c r="L183" s="6"/>
      <c r="Y183">
        <f>ROUND((F183/100)*((Source!S105/IF(Source!BA105&lt;&gt;0,Source!BA105,1))+(Source!R105/IF(Source!BS105&lt;&gt;0,Source!BS105,1))),2)</f>
        <v>20.77</v>
      </c>
    </row>
    <row r="184" spans="1:12" ht="15">
      <c r="A184" s="28"/>
      <c r="B184" s="28"/>
      <c r="C184" s="28" t="s">
        <v>446</v>
      </c>
      <c r="D184" s="29" t="s">
        <v>447</v>
      </c>
      <c r="E184" s="28">
        <f>Source!AQ105</f>
        <v>25.41</v>
      </c>
      <c r="F184" s="28"/>
      <c r="G184" s="30" t="str">
        <f>Source!DI105</f>
        <v>)*1,15</v>
      </c>
      <c r="H184" s="28"/>
      <c r="I184" s="28"/>
      <c r="J184" s="28"/>
      <c r="K184" s="28"/>
      <c r="L184" s="28">
        <f>Source!U105</f>
        <v>4.207896</v>
      </c>
    </row>
    <row r="185" spans="1:23" ht="15.75">
      <c r="A185" s="6"/>
      <c r="B185" s="6"/>
      <c r="C185" s="6"/>
      <c r="D185" s="6"/>
      <c r="E185" s="6"/>
      <c r="F185" s="6"/>
      <c r="G185" s="6"/>
      <c r="H185" s="31">
        <f>IF(Source!BA105&lt;&gt;0,Source!S105/Source!BA105,Source!S105)+IF(Source!BB105&lt;&gt;0,Source!Q105/Source!BB105,Source!Q105)+H181+H182+H183</f>
        <v>243.19054859417489</v>
      </c>
      <c r="I185" s="32"/>
      <c r="J185" s="32"/>
      <c r="K185" s="31">
        <f>Source!S105+Source!Q105+K181+K182+K183</f>
        <v>1268.57</v>
      </c>
      <c r="L185" s="32">
        <f>Source!U105</f>
        <v>4.207896</v>
      </c>
      <c r="M185" s="23">
        <f>H185</f>
        <v>243.19054859417489</v>
      </c>
      <c r="N185">
        <f>IF(Source!BA105&lt;&gt;0,Source!S105/Source!BA105,Source!S105)</f>
        <v>37.744927536231884</v>
      </c>
      <c r="O185">
        <f>IF(Source!BI105=1,(IF(Source!BA105&lt;&gt;0,Source!S105/Source!BA105,Source!S105)+IF(Source!BB105&lt;&gt;0,Source!Q105/Source!BB105,Source!Q105)+IF(Source!BC105&lt;&gt;0,Source!P105/Source!BC105,Source!P105)+((Source!BZ105/100)*((Source!S105/IF(Source!BA105&lt;&gt;0,Source!BA105,1))+(Source!R105/IF(Source!BS105&lt;&gt;0,Source!BS105,1))))+((Source!CA105/100)*((Source!S105/IF(Source!BA105&lt;&gt;0,Source!BA105,1))+(Source!R105/IF(Source!BS105&lt;&gt;0,Source!BS105,1))))),0)</f>
        <v>243.19262588886087</v>
      </c>
      <c r="P185">
        <f>IF(Source!BI105=2,(IF(Source!BA105&lt;&gt;0,Source!S105/Source!BA105,Source!S105)+IF(Source!BB105&lt;&gt;0,Source!Q105/Source!BB105,Source!Q105)+IF(Source!BC105&lt;&gt;0,Source!P105/Source!BC105,Source!P105)+((Source!BZ105/100)*((Source!S105/IF(Source!BA105&lt;&gt;0,Source!BA105,1))+(Source!R105/IF(Source!BS105&lt;&gt;0,Source!BS105,1))))+((Source!CA105/100)*((Source!S105/IF(Source!BA105&lt;&gt;0,Source!BA105,1))+(Source!R105/IF(Source!BS105&lt;&gt;0,Source!BS105,1))))),0)</f>
        <v>0</v>
      </c>
      <c r="Q185">
        <f>IF(Source!BI105=3,(IF(Source!BA105&lt;&gt;0,Source!S105/Source!BA105,Source!S105)+IF(Source!BB105&lt;&gt;0,Source!Q105/Source!BB105,Source!Q105)+IF(Source!BC105&lt;&gt;0,Source!P105/Source!BC105,Source!P105)+((Source!BZ105/100)*((Source!S105/IF(Source!BA105&lt;&gt;0,Source!BA105,1))+(Source!R105/IF(Source!BS105&lt;&gt;0,Source!BS105,1))))+((Source!CA105/100)*((Source!S105/IF(Source!BA105&lt;&gt;0,Source!BA105,1))+(Source!R105/IF(Source!BS105&lt;&gt;0,Source!BS105,1))))),0)</f>
        <v>0</v>
      </c>
      <c r="R185">
        <f>IF(Source!BI105=4,(IF(Source!BA105&lt;&gt;0,Source!S105/Source!BA105,Source!S105)+IF(Source!BB105&lt;&gt;0,Source!Q105/Source!BB105,Source!Q105)+IF(Source!BC105&lt;&gt;0,Source!P105/Source!BC105,Source!P105)+((Source!BZ105/100)*((Source!S105/IF(Source!BA105&lt;&gt;0,Source!BA105,1))+(Source!R105/IF(Source!BS105&lt;&gt;0,Source!BS105,1))))+((Source!CA105/100)*((Source!S105/IF(Source!BA105&lt;&gt;0,Source!BA105,1))+(Source!R105/IF(Source!BS105&lt;&gt;0,Source!BS105,1))))),0)</f>
        <v>0</v>
      </c>
      <c r="S185">
        <f>IF(Source!BI105=1,Source!O105+Source!X105+Source!Y105,0)</f>
        <v>1268.57</v>
      </c>
      <c r="T185">
        <f>IF(Source!BI105=2,Source!O105+Source!X105+Source!Y105,0)</f>
        <v>0</v>
      </c>
      <c r="U185">
        <f>IF(Source!BI105=3,Source!O105+Source!X105+Source!Y105,0)</f>
        <v>0</v>
      </c>
      <c r="V185">
        <f>IF(Source!BI105=4,Source!O105+Source!X105+Source!Y105,0)</f>
        <v>0</v>
      </c>
      <c r="W185">
        <f>IF(Source!BS105&lt;&gt;0,Source!R105/Source!BS105,Source!R105)</f>
        <v>0.025120772946859906</v>
      </c>
    </row>
    <row r="186" spans="1:12" ht="45">
      <c r="A186" s="18" t="str">
        <f>Source!E106</f>
        <v>5</v>
      </c>
      <c r="B186" s="18" t="str">
        <f>Source!F106</f>
        <v>15-04-030-3</v>
      </c>
      <c r="C186" s="19" t="str">
        <f>CONCATENATE(Source!G106,"  ",Source!CN106)</f>
        <v>Масляная окраска металлических поверхностей стальных балок, труб диаметром более 50 мм и т.п., количество окрасок 2  </v>
      </c>
      <c r="D186" s="20" t="str">
        <f>Source!H106</f>
        <v>100 м2</v>
      </c>
      <c r="E186" s="8">
        <f>ROUND(Source!I106,6)</f>
        <v>0.036</v>
      </c>
      <c r="F186" s="8">
        <f>IF(Source!AK106&lt;&gt;0,Source!AK106,Source!AL106+Source!AM106+Source!AO106)</f>
        <v>837.05</v>
      </c>
      <c r="G186" s="8"/>
      <c r="H186" s="8"/>
      <c r="I186" s="8"/>
      <c r="J186" s="8"/>
      <c r="K186" s="8"/>
      <c r="L186" s="8"/>
    </row>
    <row r="187" spans="1:12" ht="15">
      <c r="A187" s="6"/>
      <c r="B187" s="6"/>
      <c r="C187" s="6" t="s">
        <v>442</v>
      </c>
      <c r="D187" s="6"/>
      <c r="E187" s="6"/>
      <c r="F187" s="6">
        <f>Source!AO106</f>
        <v>359.63</v>
      </c>
      <c r="G187" s="21" t="str">
        <f>Source!DG106</f>
        <v>)*1,15</v>
      </c>
      <c r="H187" s="22">
        <f>IF(Source!BA106&lt;&gt;0,Source!S106/Source!BA106,Source!S106)</f>
        <v>14.88888888888889</v>
      </c>
      <c r="I187" s="6" t="str">
        <f>IF(Source!BO106&lt;&gt;"",Source!BO106,"")</f>
        <v>15-04-030-3</v>
      </c>
      <c r="J187" s="6">
        <f>Source!BA106</f>
        <v>10.35</v>
      </c>
      <c r="K187" s="22">
        <f>Source!S106</f>
        <v>154.1</v>
      </c>
      <c r="L187" s="6"/>
    </row>
    <row r="188" spans="1:12" ht="15">
      <c r="A188" s="6"/>
      <c r="B188" s="6"/>
      <c r="C188" s="6" t="s">
        <v>89</v>
      </c>
      <c r="D188" s="6"/>
      <c r="E188" s="6"/>
      <c r="F188" s="6">
        <f>Source!AM106</f>
        <v>2.46</v>
      </c>
      <c r="G188" s="21" t="str">
        <f>Source!DE106</f>
        <v>)*1,25</v>
      </c>
      <c r="H188" s="22">
        <f>IF(Source!BB106&lt;&gt;0,Source!Q106/Source!BB106,Source!Q106)</f>
        <v>0.11132812499999999</v>
      </c>
      <c r="I188" s="6"/>
      <c r="J188" s="6">
        <f>Source!BB106</f>
        <v>5.12</v>
      </c>
      <c r="K188" s="22">
        <f>Source!Q106</f>
        <v>0.57</v>
      </c>
      <c r="L188" s="6"/>
    </row>
    <row r="189" spans="1:12" ht="15">
      <c r="A189" s="6"/>
      <c r="B189" s="6"/>
      <c r="C189" s="6" t="s">
        <v>443</v>
      </c>
      <c r="D189" s="6"/>
      <c r="E189" s="6"/>
      <c r="F189" s="6">
        <f>Source!AN106</f>
        <v>0.14</v>
      </c>
      <c r="G189" s="21" t="str">
        <f>Source!DF106</f>
        <v>)*1,25</v>
      </c>
      <c r="H189" s="24">
        <f>IF(Source!BS106&lt;&gt;0,Source!R106/Source!BS106,Source!R106)</f>
        <v>0.006763285024154591</v>
      </c>
      <c r="I189" s="6"/>
      <c r="J189" s="6">
        <f>Source!BS106</f>
        <v>10.35</v>
      </c>
      <c r="K189" s="9">
        <f>Source!R106</f>
        <v>0.07</v>
      </c>
      <c r="L189" s="6"/>
    </row>
    <row r="190" spans="1:12" ht="15">
      <c r="A190" s="6"/>
      <c r="B190" s="6"/>
      <c r="C190" s="6" t="s">
        <v>448</v>
      </c>
      <c r="D190" s="6"/>
      <c r="E190" s="6"/>
      <c r="F190" s="6">
        <f>Source!AL106</f>
        <v>474.96</v>
      </c>
      <c r="G190" s="21">
        <f>Source!DD106</f>
      </c>
      <c r="H190" s="22">
        <f>IF(Source!BC106&lt;&gt;0,Source!P106/Source!BC106,Source!P106)</f>
        <v>17.09722222222222</v>
      </c>
      <c r="I190" s="6"/>
      <c r="J190" s="6">
        <f>Source!BC106</f>
        <v>2.16</v>
      </c>
      <c r="K190" s="22">
        <f>Source!P106</f>
        <v>36.93</v>
      </c>
      <c r="L190" s="6"/>
    </row>
    <row r="191" spans="1:24" ht="15">
      <c r="A191" s="6"/>
      <c r="B191" s="6"/>
      <c r="C191" s="6" t="s">
        <v>444</v>
      </c>
      <c r="D191" s="9" t="s">
        <v>445</v>
      </c>
      <c r="E191" s="6"/>
      <c r="F191" s="6">
        <f>Source!BZ106</f>
        <v>105</v>
      </c>
      <c r="G191" s="6"/>
      <c r="H191" s="22">
        <f>X191</f>
        <v>15.64</v>
      </c>
      <c r="I191" s="6"/>
      <c r="J191" s="6">
        <f>Source!AT106</f>
        <v>98.69999999999999</v>
      </c>
      <c r="K191" s="22">
        <f>Source!X106</f>
        <v>152.17</v>
      </c>
      <c r="L191" s="6"/>
      <c r="X191">
        <f>ROUND((F191/100)*((Source!S106/IF(Source!BA106&lt;&gt;0,Source!BA106,1))+(Source!R106/IF(Source!BS106&lt;&gt;0,Source!BS106,1))),2)</f>
        <v>15.64</v>
      </c>
    </row>
    <row r="192" spans="1:25" ht="15">
      <c r="A192" s="6"/>
      <c r="B192" s="6"/>
      <c r="C192" s="6" t="s">
        <v>105</v>
      </c>
      <c r="D192" s="9" t="s">
        <v>445</v>
      </c>
      <c r="E192" s="6"/>
      <c r="F192" s="6">
        <f>Source!CA106</f>
        <v>55</v>
      </c>
      <c r="G192" s="6"/>
      <c r="H192" s="22">
        <f>Y192</f>
        <v>8.19</v>
      </c>
      <c r="I192" s="6"/>
      <c r="J192" s="6">
        <f>Source!AU106</f>
        <v>55</v>
      </c>
      <c r="K192" s="22">
        <f>Source!Y106</f>
        <v>84.79</v>
      </c>
      <c r="L192" s="6"/>
      <c r="Y192">
        <f>ROUND((F192/100)*((Source!S106/IF(Source!BA106&lt;&gt;0,Source!BA106,1))+(Source!R106/IF(Source!BS106&lt;&gt;0,Source!BS106,1))),2)</f>
        <v>8.19</v>
      </c>
    </row>
    <row r="193" spans="1:12" ht="15">
      <c r="A193" s="28"/>
      <c r="B193" s="28"/>
      <c r="C193" s="28" t="s">
        <v>446</v>
      </c>
      <c r="D193" s="29" t="s">
        <v>447</v>
      </c>
      <c r="E193" s="28">
        <f>Source!AQ106</f>
        <v>40.59</v>
      </c>
      <c r="F193" s="28"/>
      <c r="G193" s="30" t="str">
        <f>Source!DI106</f>
        <v>)*1,15</v>
      </c>
      <c r="H193" s="28"/>
      <c r="I193" s="28"/>
      <c r="J193" s="28"/>
      <c r="K193" s="28"/>
      <c r="L193" s="28">
        <f>Source!U106</f>
        <v>1.6804259999999998</v>
      </c>
    </row>
    <row r="194" spans="1:23" ht="15.75">
      <c r="A194" s="6"/>
      <c r="B194" s="6"/>
      <c r="C194" s="6"/>
      <c r="D194" s="6"/>
      <c r="E194" s="6"/>
      <c r="F194" s="6"/>
      <c r="G194" s="6"/>
      <c r="H194" s="31">
        <f>IF(Source!BA106&lt;&gt;0,Source!S106/Source!BA106,Source!S106)+IF(Source!BB106&lt;&gt;0,Source!Q106/Source!BB106,Source!Q106)+H190+H191+H192</f>
        <v>55.92743923611111</v>
      </c>
      <c r="I194" s="32"/>
      <c r="J194" s="32"/>
      <c r="K194" s="31">
        <f>Source!S106+Source!Q106+K190+K191+K192</f>
        <v>428.56</v>
      </c>
      <c r="L194" s="32">
        <f>Source!U106</f>
        <v>1.6804259999999998</v>
      </c>
      <c r="M194" s="23">
        <f>H194</f>
        <v>55.92743923611111</v>
      </c>
      <c r="N194">
        <f>IF(Source!BA106&lt;&gt;0,Source!S106/Source!BA106,Source!S106)</f>
        <v>14.88888888888889</v>
      </c>
      <c r="O194">
        <f>IF(Source!BI106=1,(IF(Source!BA106&lt;&gt;0,Source!S106/Source!BA106,Source!S106)+IF(Source!BB106&lt;&gt;0,Source!Q106/Source!BB106,Source!Q106)+IF(Source!BC106&lt;&gt;0,Source!P106/Source!BC106,Source!P106)+((Source!BZ106/100)*((Source!S106/IF(Source!BA106&lt;&gt;0,Source!BA106,1))+(Source!R106/IF(Source!BS106&lt;&gt;0,Source!BS106,1))))+((Source!CA106/100)*((Source!S106/IF(Source!BA106&lt;&gt;0,Source!BA106,1))+(Source!R106/IF(Source!BS106&lt;&gt;0,Source!BS106,1))))),0)</f>
        <v>55.93048271437198</v>
      </c>
      <c r="P194">
        <f>IF(Source!BI106=2,(IF(Source!BA106&lt;&gt;0,Source!S106/Source!BA106,Source!S106)+IF(Source!BB106&lt;&gt;0,Source!Q106/Source!BB106,Source!Q106)+IF(Source!BC106&lt;&gt;0,Source!P106/Source!BC106,Source!P106)+((Source!BZ106/100)*((Source!S106/IF(Source!BA106&lt;&gt;0,Source!BA106,1))+(Source!R106/IF(Source!BS106&lt;&gt;0,Source!BS106,1))))+((Source!CA106/100)*((Source!S106/IF(Source!BA106&lt;&gt;0,Source!BA106,1))+(Source!R106/IF(Source!BS106&lt;&gt;0,Source!BS106,1))))),0)</f>
        <v>0</v>
      </c>
      <c r="Q194">
        <f>IF(Source!BI106=3,(IF(Source!BA106&lt;&gt;0,Source!S106/Source!BA106,Source!S106)+IF(Source!BB106&lt;&gt;0,Source!Q106/Source!BB106,Source!Q106)+IF(Source!BC106&lt;&gt;0,Source!P106/Source!BC106,Source!P106)+((Source!BZ106/100)*((Source!S106/IF(Source!BA106&lt;&gt;0,Source!BA106,1))+(Source!R106/IF(Source!BS106&lt;&gt;0,Source!BS106,1))))+((Source!CA106/100)*((Source!S106/IF(Source!BA106&lt;&gt;0,Source!BA106,1))+(Source!R106/IF(Source!BS106&lt;&gt;0,Source!BS106,1))))),0)</f>
        <v>0</v>
      </c>
      <c r="R194">
        <f>IF(Source!BI106=4,(IF(Source!BA106&lt;&gt;0,Source!S106/Source!BA106,Source!S106)+IF(Source!BB106&lt;&gt;0,Source!Q106/Source!BB106,Source!Q106)+IF(Source!BC106&lt;&gt;0,Source!P106/Source!BC106,Source!P106)+((Source!BZ106/100)*((Source!S106/IF(Source!BA106&lt;&gt;0,Source!BA106,1))+(Source!R106/IF(Source!BS106&lt;&gt;0,Source!BS106,1))))+((Source!CA106/100)*((Source!S106/IF(Source!BA106&lt;&gt;0,Source!BA106,1))+(Source!R106/IF(Source!BS106&lt;&gt;0,Source!BS106,1))))),0)</f>
        <v>0</v>
      </c>
      <c r="S194">
        <f>IF(Source!BI106=1,Source!O106+Source!X106+Source!Y106,0)</f>
        <v>428.56</v>
      </c>
      <c r="T194">
        <f>IF(Source!BI106=2,Source!O106+Source!X106+Source!Y106,0)</f>
        <v>0</v>
      </c>
      <c r="U194">
        <f>IF(Source!BI106=3,Source!O106+Source!X106+Source!Y106,0)</f>
        <v>0</v>
      </c>
      <c r="V194">
        <f>IF(Source!BI106=4,Source!O106+Source!X106+Source!Y106,0)</f>
        <v>0</v>
      </c>
      <c r="W194">
        <f>IF(Source!BS106&lt;&gt;0,Source!R106/Source!BS106,Source!R106)</f>
        <v>0.006763285024154591</v>
      </c>
    </row>
    <row r="196" spans="3:23" s="32" customFormat="1" ht="15.75">
      <c r="C196" s="32" t="s">
        <v>193</v>
      </c>
      <c r="G196" s="43">
        <f>SUM(M150:M195)</f>
        <v>6192.35051687996</v>
      </c>
      <c r="H196" s="43"/>
      <c r="J196" s="43">
        <f>ROUND(Source!AB100+Source!AK100+Source!AL100+Source!AE100*0/100,2)</f>
        <v>45554.22</v>
      </c>
      <c r="K196" s="43"/>
      <c r="L196" s="32">
        <f>Source!AH100</f>
        <v>146.49</v>
      </c>
      <c r="N196" s="31">
        <f aca="true" t="shared" si="3" ref="N196:W196">SUM(N150:N195)</f>
        <v>1354.855072463768</v>
      </c>
      <c r="O196" s="31">
        <f t="shared" si="3"/>
        <v>6192.359550696385</v>
      </c>
      <c r="P196" s="31">
        <f t="shared" si="3"/>
        <v>0</v>
      </c>
      <c r="Q196" s="31">
        <f t="shared" si="3"/>
        <v>0</v>
      </c>
      <c r="R196" s="31">
        <f t="shared" si="3"/>
        <v>0</v>
      </c>
      <c r="S196" s="31">
        <f t="shared" si="3"/>
        <v>45554.219999999994</v>
      </c>
      <c r="T196" s="31">
        <f t="shared" si="3"/>
        <v>0</v>
      </c>
      <c r="U196" s="31">
        <f t="shared" si="3"/>
        <v>0</v>
      </c>
      <c r="V196" s="31">
        <f t="shared" si="3"/>
        <v>0</v>
      </c>
      <c r="W196" s="32">
        <f t="shared" si="3"/>
        <v>77.81932367149759</v>
      </c>
    </row>
    <row r="198" spans="3:11" ht="18">
      <c r="C198" s="17" t="s">
        <v>449</v>
      </c>
      <c r="D198" s="42" t="str">
        <f>IF(Source!C12="1",Source!F122,Source!G122)</f>
        <v>Проемы</v>
      </c>
      <c r="E198" s="44"/>
      <c r="F198" s="44"/>
      <c r="G198" s="44"/>
      <c r="H198" s="44"/>
      <c r="I198" s="44"/>
      <c r="J198" s="44"/>
      <c r="K198" s="44"/>
    </row>
    <row r="200" spans="1:12" ht="45">
      <c r="A200" s="18" t="str">
        <f>Source!E126</f>
        <v>1</v>
      </c>
      <c r="B200" s="18" t="str">
        <f>Source!F126</f>
        <v>10-01-039-1</v>
      </c>
      <c r="C200" s="19" t="str">
        <f>CONCATENATE(Source!G126,"  ",Source!CN126)</f>
        <v>Установка блоков в наружных и внутренних дверных проемах в каменных стенах площадью проема до 3 м2  </v>
      </c>
      <c r="D200" s="20" t="str">
        <f>Source!H126</f>
        <v>100 м2</v>
      </c>
      <c r="E200" s="8">
        <f>ROUND(Source!I126,6)</f>
        <v>0.021</v>
      </c>
      <c r="F200" s="8">
        <f>IF(Source!AK126&lt;&gt;0,Source!AK126,Source!AL126+Source!AM126+Source!AO126)</f>
        <v>29628.01</v>
      </c>
      <c r="G200" s="8"/>
      <c r="H200" s="8"/>
      <c r="I200" s="8"/>
      <c r="J200" s="8"/>
      <c r="K200" s="8"/>
      <c r="L200" s="8"/>
    </row>
    <row r="201" spans="1:12" ht="15">
      <c r="A201" s="6"/>
      <c r="B201" s="6"/>
      <c r="C201" s="6" t="s">
        <v>442</v>
      </c>
      <c r="D201" s="6"/>
      <c r="E201" s="6"/>
      <c r="F201" s="6">
        <f>Source!AO126</f>
        <v>958.33</v>
      </c>
      <c r="G201" s="21" t="str">
        <f>Source!DG126</f>
        <v>)*1,15</v>
      </c>
      <c r="H201" s="22">
        <f>IF(Source!BA126&lt;&gt;0,Source!S126/Source!BA126,Source!S126)</f>
        <v>23.143961352657005</v>
      </c>
      <c r="I201" s="6" t="str">
        <f>IF(Source!BO126&lt;&gt;"",Source!BO126,"")</f>
        <v>10-01-039-1</v>
      </c>
      <c r="J201" s="6">
        <f>Source!BA126</f>
        <v>10.35</v>
      </c>
      <c r="K201" s="22">
        <f>Source!S126</f>
        <v>239.54</v>
      </c>
      <c r="L201" s="6"/>
    </row>
    <row r="202" spans="1:12" ht="15">
      <c r="A202" s="6"/>
      <c r="B202" s="6"/>
      <c r="C202" s="6" t="s">
        <v>89</v>
      </c>
      <c r="D202" s="6"/>
      <c r="E202" s="6"/>
      <c r="F202" s="6">
        <f>Source!AM126</f>
        <v>1226.89</v>
      </c>
      <c r="G202" s="21" t="str">
        <f>Source!DE126</f>
        <v>)*1,25</v>
      </c>
      <c r="H202" s="22">
        <f>IF(Source!BB126&lt;&gt;0,Source!Q126/Source!BB126,Source!Q126)</f>
        <v>32.204933586337766</v>
      </c>
      <c r="I202" s="6"/>
      <c r="J202" s="6">
        <f>Source!BB126</f>
        <v>5.27</v>
      </c>
      <c r="K202" s="22">
        <f>Source!Q126</f>
        <v>169.72</v>
      </c>
      <c r="L202" s="6"/>
    </row>
    <row r="203" spans="1:12" ht="15">
      <c r="A203" s="6"/>
      <c r="B203" s="6"/>
      <c r="C203" s="6" t="s">
        <v>443</v>
      </c>
      <c r="D203" s="6"/>
      <c r="E203" s="6"/>
      <c r="F203" s="6">
        <f>Source!AN126</f>
        <v>153.23</v>
      </c>
      <c r="G203" s="21" t="str">
        <f>Source!DF126</f>
        <v>)*1,25</v>
      </c>
      <c r="H203" s="24">
        <f>IF(Source!BS126&lt;&gt;0,Source!R126/Source!BS126,Source!R126)</f>
        <v>4.022222222222223</v>
      </c>
      <c r="I203" s="6"/>
      <c r="J203" s="6">
        <f>Source!BS126</f>
        <v>10.35</v>
      </c>
      <c r="K203" s="9">
        <f>Source!R126</f>
        <v>41.63</v>
      </c>
      <c r="L203" s="6"/>
    </row>
    <row r="204" spans="1:12" ht="15">
      <c r="A204" s="6"/>
      <c r="B204" s="6"/>
      <c r="C204" s="6" t="s">
        <v>448</v>
      </c>
      <c r="D204" s="6"/>
      <c r="E204" s="6"/>
      <c r="F204" s="6">
        <f>Source!AL126</f>
        <v>27442.79</v>
      </c>
      <c r="G204" s="21">
        <f>Source!DD126</f>
      </c>
      <c r="H204" s="22">
        <f>IF(Source!BC126&lt;&gt;0,Source!P126/Source!BC126,Source!P126)</f>
        <v>576.2985074626865</v>
      </c>
      <c r="I204" s="6"/>
      <c r="J204" s="6">
        <f>Source!BC126</f>
        <v>4.02</v>
      </c>
      <c r="K204" s="22">
        <f>Source!P126</f>
        <v>2316.72</v>
      </c>
      <c r="L204" s="6"/>
    </row>
    <row r="205" spans="1:24" ht="15">
      <c r="A205" s="6"/>
      <c r="B205" s="6"/>
      <c r="C205" s="6" t="s">
        <v>444</v>
      </c>
      <c r="D205" s="9" t="s">
        <v>445</v>
      </c>
      <c r="E205" s="6"/>
      <c r="F205" s="6">
        <f>Source!BZ126</f>
        <v>118</v>
      </c>
      <c r="G205" s="6"/>
      <c r="H205" s="22">
        <f>X205</f>
        <v>32.06</v>
      </c>
      <c r="I205" s="6"/>
      <c r="J205" s="6">
        <f>Source!AT126</f>
        <v>110.91999999999999</v>
      </c>
      <c r="K205" s="22">
        <f>Source!X126</f>
        <v>311.87</v>
      </c>
      <c r="L205" s="6"/>
      <c r="X205">
        <f>ROUND((F205/100)*((Source!S126/IF(Source!BA126&lt;&gt;0,Source!BA126,1))+(Source!R126/IF(Source!BS126&lt;&gt;0,Source!BS126,1))),2)</f>
        <v>32.06</v>
      </c>
    </row>
    <row r="206" spans="1:25" ht="15">
      <c r="A206" s="6"/>
      <c r="B206" s="6"/>
      <c r="C206" s="6" t="s">
        <v>105</v>
      </c>
      <c r="D206" s="9" t="s">
        <v>445</v>
      </c>
      <c r="E206" s="6"/>
      <c r="F206" s="6">
        <f>Source!CA126</f>
        <v>63</v>
      </c>
      <c r="G206" s="6"/>
      <c r="H206" s="22">
        <f>Y206</f>
        <v>17.11</v>
      </c>
      <c r="I206" s="6"/>
      <c r="J206" s="6">
        <f>Source!AU126</f>
        <v>63</v>
      </c>
      <c r="K206" s="22">
        <f>Source!Y126</f>
        <v>177.14</v>
      </c>
      <c r="L206" s="6"/>
      <c r="Y206">
        <f>ROUND((F206/100)*((Source!S126/IF(Source!BA126&lt;&gt;0,Source!BA126,1))+(Source!R126/IF(Source!BS126&lt;&gt;0,Source!BS126,1))),2)</f>
        <v>17.11</v>
      </c>
    </row>
    <row r="207" spans="1:12" ht="15">
      <c r="A207" s="28"/>
      <c r="B207" s="28"/>
      <c r="C207" s="28" t="s">
        <v>446</v>
      </c>
      <c r="D207" s="29" t="s">
        <v>447</v>
      </c>
      <c r="E207" s="28">
        <f>Source!AQ126</f>
        <v>104.28</v>
      </c>
      <c r="F207" s="28"/>
      <c r="G207" s="30" t="str">
        <f>Source!DI126</f>
        <v>)*1,15</v>
      </c>
      <c r="H207" s="28"/>
      <c r="I207" s="28"/>
      <c r="J207" s="28"/>
      <c r="K207" s="28"/>
      <c r="L207" s="28">
        <f>Source!U126</f>
        <v>2.518362</v>
      </c>
    </row>
    <row r="208" spans="1:23" ht="15.75">
      <c r="A208" s="6"/>
      <c r="B208" s="6"/>
      <c r="C208" s="6"/>
      <c r="D208" s="6"/>
      <c r="E208" s="6"/>
      <c r="F208" s="6"/>
      <c r="G208" s="6"/>
      <c r="H208" s="31">
        <f>IF(Source!BA126&lt;&gt;0,Source!S126/Source!BA126,Source!S126)+IF(Source!BB126&lt;&gt;0,Source!Q126/Source!BB126,Source!Q126)+H204+H205+H206</f>
        <v>680.8174024016813</v>
      </c>
      <c r="I208" s="32"/>
      <c r="J208" s="32"/>
      <c r="K208" s="31">
        <f>Source!S126+Source!Q126+K204+K205+K206</f>
        <v>3214.9899999999993</v>
      </c>
      <c r="L208" s="32">
        <f>Source!U126</f>
        <v>2.518362</v>
      </c>
      <c r="M208" s="23">
        <f>H208</f>
        <v>680.8174024016813</v>
      </c>
      <c r="N208">
        <f>IF(Source!BA126&lt;&gt;0,Source!S126/Source!BA126,Source!S126)</f>
        <v>23.143961352657005</v>
      </c>
      <c r="O208">
        <f>IF(Source!BI126=1,(IF(Source!BA126&lt;&gt;0,Source!S126/Source!BA126,Source!S126)+IF(Source!BB126&lt;&gt;0,Source!Q126/Source!BB126,Source!Q126)+IF(Source!BC126&lt;&gt;0,Source!P126/Source!BC126,Source!P126)+((Source!BZ126/100)*((Source!S126/IF(Source!BA126&lt;&gt;0,Source!BA126,1))+(Source!R126/IF(Source!BS126&lt;&gt;0,Source!BS126,1))))+((Source!CA126/100)*((Source!S126/IF(Source!BA126&lt;&gt;0,Source!BA126,1))+(Source!R126/IF(Source!BS126&lt;&gt;0,Source!BS126,1))))),0)</f>
        <v>680.8181946722128</v>
      </c>
      <c r="P208">
        <f>IF(Source!BI126=2,(IF(Source!BA126&lt;&gt;0,Source!S126/Source!BA126,Source!S126)+IF(Source!BB126&lt;&gt;0,Source!Q126/Source!BB126,Source!Q126)+IF(Source!BC126&lt;&gt;0,Source!P126/Source!BC126,Source!P126)+((Source!BZ126/100)*((Source!S126/IF(Source!BA126&lt;&gt;0,Source!BA126,1))+(Source!R126/IF(Source!BS126&lt;&gt;0,Source!BS126,1))))+((Source!CA126/100)*((Source!S126/IF(Source!BA126&lt;&gt;0,Source!BA126,1))+(Source!R126/IF(Source!BS126&lt;&gt;0,Source!BS126,1))))),0)</f>
        <v>0</v>
      </c>
      <c r="Q208">
        <f>IF(Source!BI126=3,(IF(Source!BA126&lt;&gt;0,Source!S126/Source!BA126,Source!S126)+IF(Source!BB126&lt;&gt;0,Source!Q126/Source!BB126,Source!Q126)+IF(Source!BC126&lt;&gt;0,Source!P126/Source!BC126,Source!P126)+((Source!BZ126/100)*((Source!S126/IF(Source!BA126&lt;&gt;0,Source!BA126,1))+(Source!R126/IF(Source!BS126&lt;&gt;0,Source!BS126,1))))+((Source!CA126/100)*((Source!S126/IF(Source!BA126&lt;&gt;0,Source!BA126,1))+(Source!R126/IF(Source!BS126&lt;&gt;0,Source!BS126,1))))),0)</f>
        <v>0</v>
      </c>
      <c r="R208">
        <f>IF(Source!BI126=4,(IF(Source!BA126&lt;&gt;0,Source!S126/Source!BA126,Source!S126)+IF(Source!BB126&lt;&gt;0,Source!Q126/Source!BB126,Source!Q126)+IF(Source!BC126&lt;&gt;0,Source!P126/Source!BC126,Source!P126)+((Source!BZ126/100)*((Source!S126/IF(Source!BA126&lt;&gt;0,Source!BA126,1))+(Source!R126/IF(Source!BS126&lt;&gt;0,Source!BS126,1))))+((Source!CA126/100)*((Source!S126/IF(Source!BA126&lt;&gt;0,Source!BA126,1))+(Source!R126/IF(Source!BS126&lt;&gt;0,Source!BS126,1))))),0)</f>
        <v>0</v>
      </c>
      <c r="S208">
        <f>IF(Source!BI126=1,Source!O126+Source!X126+Source!Y126,0)</f>
        <v>3214.99</v>
      </c>
      <c r="T208">
        <f>IF(Source!BI126=2,Source!O126+Source!X126+Source!Y126,0)</f>
        <v>0</v>
      </c>
      <c r="U208">
        <f>IF(Source!BI126=3,Source!O126+Source!X126+Source!Y126,0)</f>
        <v>0</v>
      </c>
      <c r="V208">
        <f>IF(Source!BI126=4,Source!O126+Source!X126+Source!Y126,0)</f>
        <v>0</v>
      </c>
      <c r="W208">
        <f>IF(Source!BS126&lt;&gt;0,Source!R126/Source!BS126,Source!R126)</f>
        <v>4.022222222222223</v>
      </c>
    </row>
    <row r="210" spans="3:23" s="32" customFormat="1" ht="15.75">
      <c r="C210" s="32" t="s">
        <v>193</v>
      </c>
      <c r="G210" s="43">
        <f>SUM(M200:M209)</f>
        <v>680.8174024016813</v>
      </c>
      <c r="H210" s="43"/>
      <c r="J210" s="43">
        <f>ROUND(Source!AB124+Source!AK124+Source!AL124+Source!AE124*0/100,2)</f>
        <v>3214.99</v>
      </c>
      <c r="K210" s="43"/>
      <c r="L210" s="32">
        <f>Source!AH124</f>
        <v>2.52</v>
      </c>
      <c r="N210" s="31">
        <f aca="true" t="shared" si="4" ref="N210:W210">SUM(N200:N209)</f>
        <v>23.143961352657005</v>
      </c>
      <c r="O210" s="31">
        <f t="shared" si="4"/>
        <v>680.8181946722128</v>
      </c>
      <c r="P210" s="31">
        <f t="shared" si="4"/>
        <v>0</v>
      </c>
      <c r="Q210" s="31">
        <f t="shared" si="4"/>
        <v>0</v>
      </c>
      <c r="R210" s="31">
        <f t="shared" si="4"/>
        <v>0</v>
      </c>
      <c r="S210" s="31">
        <f t="shared" si="4"/>
        <v>3214.99</v>
      </c>
      <c r="T210" s="31">
        <f t="shared" si="4"/>
        <v>0</v>
      </c>
      <c r="U210" s="31">
        <f t="shared" si="4"/>
        <v>0</v>
      </c>
      <c r="V210" s="31">
        <f t="shared" si="4"/>
        <v>0</v>
      </c>
      <c r="W210" s="32">
        <f t="shared" si="4"/>
        <v>4.022222222222223</v>
      </c>
    </row>
    <row r="212" spans="3:11" ht="18">
      <c r="C212" s="17" t="s">
        <v>449</v>
      </c>
      <c r="D212" s="42" t="str">
        <f>IF(Source!C12="1",Source!F142,Source!G142)</f>
        <v>Электрика</v>
      </c>
      <c r="E212" s="44"/>
      <c r="F212" s="44"/>
      <c r="G212" s="44"/>
      <c r="H212" s="44"/>
      <c r="I212" s="44"/>
      <c r="J212" s="44"/>
      <c r="K212" s="44"/>
    </row>
    <row r="214" spans="1:12" ht="30">
      <c r="A214" s="18" t="str">
        <f>Source!E146</f>
        <v>1</v>
      </c>
      <c r="B214" s="18" t="str">
        <f>Source!F146</f>
        <v>67-9-1</v>
      </c>
      <c r="C214" s="19" t="str">
        <f>CONCATENATE(Source!G146,"  ",Source!CN146)</f>
        <v>Смена выключателей  </v>
      </c>
      <c r="D214" s="20" t="str">
        <f>Source!H146</f>
        <v>100 шт.</v>
      </c>
      <c r="E214" s="8">
        <f>ROUND(Source!I146,6)</f>
        <v>0.01</v>
      </c>
      <c r="F214" s="8">
        <f>IF(Source!AK146&lt;&gt;0,Source!AK146,Source!AL146+Source!AM146+Source!AO146)</f>
        <v>840.83</v>
      </c>
      <c r="G214" s="8"/>
      <c r="H214" s="8"/>
      <c r="I214" s="8"/>
      <c r="J214" s="8"/>
      <c r="K214" s="8"/>
      <c r="L214" s="8"/>
    </row>
    <row r="215" spans="1:12" ht="15">
      <c r="A215" s="6"/>
      <c r="B215" s="6"/>
      <c r="C215" s="6" t="s">
        <v>442</v>
      </c>
      <c r="D215" s="6"/>
      <c r="E215" s="6"/>
      <c r="F215" s="6">
        <f>Source!AO146</f>
        <v>218.83</v>
      </c>
      <c r="G215" s="21">
        <f>Source!DG146</f>
      </c>
      <c r="H215" s="22">
        <f>IF(Source!BA146&lt;&gt;0,Source!S146/Source!BA146,Source!S146)</f>
        <v>2.1884057971014492</v>
      </c>
      <c r="I215" s="6" t="str">
        <f>IF(Source!BO146&lt;&gt;"",Source!BO146,"")</f>
        <v>67-9-1</v>
      </c>
      <c r="J215" s="6">
        <f>Source!BA146</f>
        <v>10.35</v>
      </c>
      <c r="K215" s="22">
        <f>Source!S146</f>
        <v>22.65</v>
      </c>
      <c r="L215" s="6"/>
    </row>
    <row r="216" spans="1:12" ht="15">
      <c r="A216" s="6"/>
      <c r="B216" s="6"/>
      <c r="C216" s="6" t="s">
        <v>448</v>
      </c>
      <c r="D216" s="6"/>
      <c r="E216" s="6"/>
      <c r="F216" s="6">
        <f>Source!AL146</f>
        <v>622</v>
      </c>
      <c r="G216" s="21">
        <f>Source!DD146</f>
      </c>
      <c r="H216" s="22">
        <f>IF(Source!BC146&lt;&gt;0,Source!P146/Source!BC146,Source!P146)</f>
        <v>6.219607843137255</v>
      </c>
      <c r="I216" s="6"/>
      <c r="J216" s="6">
        <f>Source!BC146</f>
        <v>2.55</v>
      </c>
      <c r="K216" s="22">
        <f>Source!P146</f>
        <v>15.86</v>
      </c>
      <c r="L216" s="6"/>
    </row>
    <row r="217" spans="1:24" ht="15">
      <c r="A217" s="6"/>
      <c r="B217" s="6"/>
      <c r="C217" s="6" t="s">
        <v>444</v>
      </c>
      <c r="D217" s="9" t="s">
        <v>445</v>
      </c>
      <c r="E217" s="6"/>
      <c r="F217" s="6">
        <f>Source!BZ146</f>
        <v>85</v>
      </c>
      <c r="G217" s="6"/>
      <c r="H217" s="22">
        <f>X217</f>
        <v>1.86</v>
      </c>
      <c r="I217" s="6"/>
      <c r="J217" s="6">
        <f>Source!AT146</f>
        <v>79.89999999999999</v>
      </c>
      <c r="K217" s="22">
        <f>Source!X146</f>
        <v>18.1</v>
      </c>
      <c r="L217" s="6"/>
      <c r="X217">
        <f>ROUND((F217/100)*((Source!S146/IF(Source!BA146&lt;&gt;0,Source!BA146,1))+(Source!R146/IF(Source!BS146&lt;&gt;0,Source!BS146,1))),2)</f>
        <v>1.86</v>
      </c>
    </row>
    <row r="218" spans="1:25" ht="15">
      <c r="A218" s="6"/>
      <c r="B218" s="6"/>
      <c r="C218" s="6" t="s">
        <v>105</v>
      </c>
      <c r="D218" s="9" t="s">
        <v>445</v>
      </c>
      <c r="E218" s="6"/>
      <c r="F218" s="6">
        <f>Source!CA146</f>
        <v>65</v>
      </c>
      <c r="G218" s="6"/>
      <c r="H218" s="22">
        <f>Y218</f>
        <v>1.42</v>
      </c>
      <c r="I218" s="6"/>
      <c r="J218" s="6">
        <f>Source!AU146</f>
        <v>65</v>
      </c>
      <c r="K218" s="22">
        <f>Source!Y146</f>
        <v>14.72</v>
      </c>
      <c r="L218" s="6"/>
      <c r="Y218">
        <f>ROUND((F218/100)*((Source!S146/IF(Source!BA146&lt;&gt;0,Source!BA146,1))+(Source!R146/IF(Source!BS146&lt;&gt;0,Source!BS146,1))),2)</f>
        <v>1.42</v>
      </c>
    </row>
    <row r="219" spans="1:12" ht="15">
      <c r="A219" s="28"/>
      <c r="B219" s="28"/>
      <c r="C219" s="28" t="s">
        <v>446</v>
      </c>
      <c r="D219" s="29" t="s">
        <v>447</v>
      </c>
      <c r="E219" s="28">
        <f>Source!AQ146</f>
        <v>24.1</v>
      </c>
      <c r="F219" s="28"/>
      <c r="G219" s="30">
        <f>Source!DI146</f>
      </c>
      <c r="H219" s="28"/>
      <c r="I219" s="28"/>
      <c r="J219" s="28"/>
      <c r="K219" s="28"/>
      <c r="L219" s="28">
        <f>Source!U146</f>
        <v>0.24100000000000002</v>
      </c>
    </row>
    <row r="220" spans="1:23" ht="15.75">
      <c r="A220" s="6"/>
      <c r="B220" s="6"/>
      <c r="C220" s="6"/>
      <c r="D220" s="6"/>
      <c r="E220" s="6"/>
      <c r="F220" s="6"/>
      <c r="G220" s="6"/>
      <c r="H220" s="31">
        <f>IF(Source!BA146&lt;&gt;0,Source!S146/Source!BA146,Source!S146)+IF(Source!BB146&lt;&gt;0,Source!Q146/Source!BB146,Source!Q146)+H216+H217+H218</f>
        <v>11.688013640238703</v>
      </c>
      <c r="I220" s="32"/>
      <c r="J220" s="32"/>
      <c r="K220" s="31">
        <f>Source!S146+Source!Q146+K216+K217+K218</f>
        <v>71.33</v>
      </c>
      <c r="L220" s="32">
        <f>Source!U146</f>
        <v>0.24100000000000002</v>
      </c>
      <c r="M220" s="23">
        <f>H220</f>
        <v>11.688013640238703</v>
      </c>
      <c r="N220">
        <f>IF(Source!BA146&lt;&gt;0,Source!S146/Source!BA146,Source!S146)</f>
        <v>2.1884057971014492</v>
      </c>
      <c r="O220">
        <f>IF(Source!BI146=1,(IF(Source!BA146&lt;&gt;0,Source!S146/Source!BA146,Source!S146)+IF(Source!BB146&lt;&gt;0,Source!Q146/Source!BB146,Source!Q146)+IF(Source!BC146&lt;&gt;0,Source!P146/Source!BC146,Source!P146)+((Source!BZ146/100)*((Source!S146/IF(Source!BA146&lt;&gt;0,Source!BA146,1))+(Source!R146/IF(Source!BS146&lt;&gt;0,Source!BS146,1))))+((Source!CA146/100)*((Source!S146/IF(Source!BA146&lt;&gt;0,Source!BA146,1))+(Source!R146/IF(Source!BS146&lt;&gt;0,Source!BS146,1))))),0)</f>
        <v>11.690622335890879</v>
      </c>
      <c r="P220">
        <f>IF(Source!BI146=2,(IF(Source!BA146&lt;&gt;0,Source!S146/Source!BA146,Source!S146)+IF(Source!BB146&lt;&gt;0,Source!Q146/Source!BB146,Source!Q146)+IF(Source!BC146&lt;&gt;0,Source!P146/Source!BC146,Source!P146)+((Source!BZ146/100)*((Source!S146/IF(Source!BA146&lt;&gt;0,Source!BA146,1))+(Source!R146/IF(Source!BS146&lt;&gt;0,Source!BS146,1))))+((Source!CA146/100)*((Source!S146/IF(Source!BA146&lt;&gt;0,Source!BA146,1))+(Source!R146/IF(Source!BS146&lt;&gt;0,Source!BS146,1))))),0)</f>
        <v>0</v>
      </c>
      <c r="Q220">
        <f>IF(Source!BI146=3,(IF(Source!BA146&lt;&gt;0,Source!S146/Source!BA146,Source!S146)+IF(Source!BB146&lt;&gt;0,Source!Q146/Source!BB146,Source!Q146)+IF(Source!BC146&lt;&gt;0,Source!P146/Source!BC146,Source!P146)+((Source!BZ146/100)*((Source!S146/IF(Source!BA146&lt;&gt;0,Source!BA146,1))+(Source!R146/IF(Source!BS146&lt;&gt;0,Source!BS146,1))))+((Source!CA146/100)*((Source!S146/IF(Source!BA146&lt;&gt;0,Source!BA146,1))+(Source!R146/IF(Source!BS146&lt;&gt;0,Source!BS146,1))))),0)</f>
        <v>0</v>
      </c>
      <c r="R220">
        <f>IF(Source!BI146=4,(IF(Source!BA146&lt;&gt;0,Source!S146/Source!BA146,Source!S146)+IF(Source!BB146&lt;&gt;0,Source!Q146/Source!BB146,Source!Q146)+IF(Source!BC146&lt;&gt;0,Source!P146/Source!BC146,Source!P146)+((Source!BZ146/100)*((Source!S146/IF(Source!BA146&lt;&gt;0,Source!BA146,1))+(Source!R146/IF(Source!BS146&lt;&gt;0,Source!BS146,1))))+((Source!CA146/100)*((Source!S146/IF(Source!BA146&lt;&gt;0,Source!BA146,1))+(Source!R146/IF(Source!BS146&lt;&gt;0,Source!BS146,1))))),0)</f>
        <v>0</v>
      </c>
      <c r="S220">
        <f>IF(Source!BI146=1,Source!O146+Source!X146+Source!Y146,0)</f>
        <v>71.33</v>
      </c>
      <c r="T220">
        <f>IF(Source!BI146=2,Source!O146+Source!X146+Source!Y146,0)</f>
        <v>0</v>
      </c>
      <c r="U220">
        <f>IF(Source!BI146=3,Source!O146+Source!X146+Source!Y146,0)</f>
        <v>0</v>
      </c>
      <c r="V220">
        <f>IF(Source!BI146=4,Source!O146+Source!X146+Source!Y146,0)</f>
        <v>0</v>
      </c>
      <c r="W220">
        <f>IF(Source!BS146&lt;&gt;0,Source!R146/Source!BS146,Source!R146)</f>
        <v>0</v>
      </c>
    </row>
    <row r="221" spans="1:12" ht="30">
      <c r="A221" s="18" t="str">
        <f>Source!E147</f>
        <v>2</v>
      </c>
      <c r="B221" s="18" t="str">
        <f>Source!F147</f>
        <v>67-9-2</v>
      </c>
      <c r="C221" s="19" t="str">
        <f>CONCATENATE(Source!G147,"  ",Source!CN147)</f>
        <v>Смена розеток  </v>
      </c>
      <c r="D221" s="20" t="str">
        <f>Source!H147</f>
        <v>100 шт.</v>
      </c>
      <c r="E221" s="8">
        <f>ROUND(Source!I147,6)</f>
        <v>0.04</v>
      </c>
      <c r="F221" s="8">
        <f>IF(Source!AK147&lt;&gt;0,Source!AK147,Source!AL147+Source!AM147+Source!AO147)</f>
        <v>727.83</v>
      </c>
      <c r="G221" s="8"/>
      <c r="H221" s="8"/>
      <c r="I221" s="8"/>
      <c r="J221" s="8"/>
      <c r="K221" s="8"/>
      <c r="L221" s="8"/>
    </row>
    <row r="222" spans="1:12" ht="15">
      <c r="A222" s="6"/>
      <c r="B222" s="6"/>
      <c r="C222" s="6" t="s">
        <v>442</v>
      </c>
      <c r="D222" s="6"/>
      <c r="E222" s="6"/>
      <c r="F222" s="6">
        <f>Source!AO147</f>
        <v>218.83</v>
      </c>
      <c r="G222" s="21">
        <f>Source!DG147</f>
      </c>
      <c r="H222" s="22">
        <f>IF(Source!BA147&lt;&gt;0,Source!S147/Source!BA147,Source!S147)</f>
        <v>8.753623188405797</v>
      </c>
      <c r="I222" s="6" t="str">
        <f>IF(Source!BO147&lt;&gt;"",Source!BO147,"")</f>
        <v>67-9-2</v>
      </c>
      <c r="J222" s="6">
        <f>Source!BA147</f>
        <v>10.35</v>
      </c>
      <c r="K222" s="22">
        <f>Source!S147</f>
        <v>90.6</v>
      </c>
      <c r="L222" s="6"/>
    </row>
    <row r="223" spans="1:12" ht="15">
      <c r="A223" s="6"/>
      <c r="B223" s="6"/>
      <c r="C223" s="6" t="s">
        <v>448</v>
      </c>
      <c r="D223" s="6"/>
      <c r="E223" s="6"/>
      <c r="F223" s="6">
        <f>Source!AL147</f>
        <v>509</v>
      </c>
      <c r="G223" s="21">
        <f>Source!DD147</f>
      </c>
      <c r="H223" s="22">
        <f>IF(Source!BC147&lt;&gt;0,Source!P147/Source!BC147,Source!P147)</f>
        <v>20.360869565217392</v>
      </c>
      <c r="I223" s="6"/>
      <c r="J223" s="6">
        <f>Source!BC147</f>
        <v>2.3</v>
      </c>
      <c r="K223" s="22">
        <f>Source!P147</f>
        <v>46.83</v>
      </c>
      <c r="L223" s="6"/>
    </row>
    <row r="224" spans="1:24" ht="15">
      <c r="A224" s="6"/>
      <c r="B224" s="6"/>
      <c r="C224" s="6" t="s">
        <v>444</v>
      </c>
      <c r="D224" s="9" t="s">
        <v>445</v>
      </c>
      <c r="E224" s="6"/>
      <c r="F224" s="6">
        <f>Source!BZ147</f>
        <v>85</v>
      </c>
      <c r="G224" s="6"/>
      <c r="H224" s="22">
        <f>X224</f>
        <v>7.44</v>
      </c>
      <c r="I224" s="6"/>
      <c r="J224" s="6">
        <f>Source!AT147</f>
        <v>79.89999999999999</v>
      </c>
      <c r="K224" s="22">
        <f>Source!X147</f>
        <v>72.39</v>
      </c>
      <c r="L224" s="6"/>
      <c r="X224">
        <f>ROUND((F224/100)*((Source!S147/IF(Source!BA147&lt;&gt;0,Source!BA147,1))+(Source!R147/IF(Source!BS147&lt;&gt;0,Source!BS147,1))),2)</f>
        <v>7.44</v>
      </c>
    </row>
    <row r="225" spans="1:25" ht="15">
      <c r="A225" s="6"/>
      <c r="B225" s="6"/>
      <c r="C225" s="6" t="s">
        <v>105</v>
      </c>
      <c r="D225" s="9" t="s">
        <v>445</v>
      </c>
      <c r="E225" s="6"/>
      <c r="F225" s="6">
        <f>Source!CA147</f>
        <v>65</v>
      </c>
      <c r="G225" s="6"/>
      <c r="H225" s="22">
        <f>Y225</f>
        <v>5.69</v>
      </c>
      <c r="I225" s="6"/>
      <c r="J225" s="6">
        <f>Source!AU147</f>
        <v>65</v>
      </c>
      <c r="K225" s="22">
        <f>Source!Y147</f>
        <v>58.89</v>
      </c>
      <c r="L225" s="6"/>
      <c r="Y225">
        <f>ROUND((F225/100)*((Source!S147/IF(Source!BA147&lt;&gt;0,Source!BA147,1))+(Source!R147/IF(Source!BS147&lt;&gt;0,Source!BS147,1))),2)</f>
        <v>5.69</v>
      </c>
    </row>
    <row r="226" spans="1:12" ht="15">
      <c r="A226" s="28"/>
      <c r="B226" s="28"/>
      <c r="C226" s="28" t="s">
        <v>446</v>
      </c>
      <c r="D226" s="29" t="s">
        <v>447</v>
      </c>
      <c r="E226" s="28">
        <f>Source!AQ147</f>
        <v>24.1</v>
      </c>
      <c r="F226" s="28"/>
      <c r="G226" s="30">
        <f>Source!DI147</f>
      </c>
      <c r="H226" s="28"/>
      <c r="I226" s="28"/>
      <c r="J226" s="28"/>
      <c r="K226" s="28"/>
      <c r="L226" s="28">
        <f>Source!U147</f>
        <v>0.9640000000000001</v>
      </c>
    </row>
    <row r="227" spans="1:23" ht="15.75">
      <c r="A227" s="6"/>
      <c r="B227" s="6"/>
      <c r="C227" s="6"/>
      <c r="D227" s="6"/>
      <c r="E227" s="6"/>
      <c r="F227" s="6"/>
      <c r="G227" s="6"/>
      <c r="H227" s="31">
        <f>IF(Source!BA147&lt;&gt;0,Source!S147/Source!BA147,Source!S147)+IF(Source!BB147&lt;&gt;0,Source!Q147/Source!BB147,Source!Q147)+H223+H224+H225</f>
        <v>42.244492753623184</v>
      </c>
      <c r="I227" s="32"/>
      <c r="J227" s="32"/>
      <c r="K227" s="31">
        <f>Source!S147+Source!Q147+K223+K224+K225</f>
        <v>268.71</v>
      </c>
      <c r="L227" s="32">
        <f>Source!U147</f>
        <v>0.9640000000000001</v>
      </c>
      <c r="M227" s="23">
        <f>H227</f>
        <v>42.244492753623184</v>
      </c>
      <c r="N227">
        <f>IF(Source!BA147&lt;&gt;0,Source!S147/Source!BA147,Source!S147)</f>
        <v>8.753623188405797</v>
      </c>
      <c r="O227">
        <f>IF(Source!BI147=1,(IF(Source!BA147&lt;&gt;0,Source!S147/Source!BA147,Source!S147)+IF(Source!BB147&lt;&gt;0,Source!Q147/Source!BB147,Source!Q147)+IF(Source!BC147&lt;&gt;0,Source!P147/Source!BC147,Source!P147)+((Source!BZ147/100)*((Source!S147/IF(Source!BA147&lt;&gt;0,Source!BA147,1))+(Source!R147/IF(Source!BS147&lt;&gt;0,Source!BS147,1))))+((Source!CA147/100)*((Source!S147/IF(Source!BA147&lt;&gt;0,Source!BA147,1))+(Source!R147/IF(Source!BS147&lt;&gt;0,Source!BS147,1))))),0)</f>
        <v>42.244927536231884</v>
      </c>
      <c r="P227">
        <f>IF(Source!BI147=2,(IF(Source!BA147&lt;&gt;0,Source!S147/Source!BA147,Source!S147)+IF(Source!BB147&lt;&gt;0,Source!Q147/Source!BB147,Source!Q147)+IF(Source!BC147&lt;&gt;0,Source!P147/Source!BC147,Source!P147)+((Source!BZ147/100)*((Source!S147/IF(Source!BA147&lt;&gt;0,Source!BA147,1))+(Source!R147/IF(Source!BS147&lt;&gt;0,Source!BS147,1))))+((Source!CA147/100)*((Source!S147/IF(Source!BA147&lt;&gt;0,Source!BA147,1))+(Source!R147/IF(Source!BS147&lt;&gt;0,Source!BS147,1))))),0)</f>
        <v>0</v>
      </c>
      <c r="Q227">
        <f>IF(Source!BI147=3,(IF(Source!BA147&lt;&gt;0,Source!S147/Source!BA147,Source!S147)+IF(Source!BB147&lt;&gt;0,Source!Q147/Source!BB147,Source!Q147)+IF(Source!BC147&lt;&gt;0,Source!P147/Source!BC147,Source!P147)+((Source!BZ147/100)*((Source!S147/IF(Source!BA147&lt;&gt;0,Source!BA147,1))+(Source!R147/IF(Source!BS147&lt;&gt;0,Source!BS147,1))))+((Source!CA147/100)*((Source!S147/IF(Source!BA147&lt;&gt;0,Source!BA147,1))+(Source!R147/IF(Source!BS147&lt;&gt;0,Source!BS147,1))))),0)</f>
        <v>0</v>
      </c>
      <c r="R227">
        <f>IF(Source!BI147=4,(IF(Source!BA147&lt;&gt;0,Source!S147/Source!BA147,Source!S147)+IF(Source!BB147&lt;&gt;0,Source!Q147/Source!BB147,Source!Q147)+IF(Source!BC147&lt;&gt;0,Source!P147/Source!BC147,Source!P147)+((Source!BZ147/100)*((Source!S147/IF(Source!BA147&lt;&gt;0,Source!BA147,1))+(Source!R147/IF(Source!BS147&lt;&gt;0,Source!BS147,1))))+((Source!CA147/100)*((Source!S147/IF(Source!BA147&lt;&gt;0,Source!BA147,1))+(Source!R147/IF(Source!BS147&lt;&gt;0,Source!BS147,1))))),0)</f>
        <v>0</v>
      </c>
      <c r="S227">
        <f>IF(Source!BI147=1,Source!O147+Source!X147+Source!Y147,0)</f>
        <v>268.71</v>
      </c>
      <c r="T227">
        <f>IF(Source!BI147=2,Source!O147+Source!X147+Source!Y147,0)</f>
        <v>0</v>
      </c>
      <c r="U227">
        <f>IF(Source!BI147=3,Source!O147+Source!X147+Source!Y147,0)</f>
        <v>0</v>
      </c>
      <c r="V227">
        <f>IF(Source!BI147=4,Source!O147+Source!X147+Source!Y147,0)</f>
        <v>0</v>
      </c>
      <c r="W227">
        <f>IF(Source!BS147&lt;&gt;0,Source!R147/Source!BS147,Source!R147)</f>
        <v>0</v>
      </c>
    </row>
    <row r="228" spans="1:12" ht="30">
      <c r="A228" s="18" t="str">
        <f>Source!E148</f>
        <v>3</v>
      </c>
      <c r="B228" s="18" t="str">
        <f>Source!F148</f>
        <v>67-8-2</v>
      </c>
      <c r="C228" s="19" t="str">
        <f>CONCATENATE(Source!G148,"  ",Source!CN148)</f>
        <v>Смена светильников с люминесцентными лампами  </v>
      </c>
      <c r="D228" s="20" t="str">
        <f>Source!H148</f>
        <v>100 шт.</v>
      </c>
      <c r="E228" s="8">
        <f>ROUND(Source!I148,6)</f>
        <v>0.03</v>
      </c>
      <c r="F228" s="8">
        <f>IF(Source!AK148&lt;&gt;0,Source!AK148,Source!AL148+Source!AM148+Source!AO148)</f>
        <v>41124.18</v>
      </c>
      <c r="G228" s="8"/>
      <c r="H228" s="8"/>
      <c r="I228" s="8"/>
      <c r="J228" s="8"/>
      <c r="K228" s="8"/>
      <c r="L228" s="8"/>
    </row>
    <row r="229" spans="1:12" ht="15">
      <c r="A229" s="6"/>
      <c r="B229" s="6"/>
      <c r="C229" s="6" t="s">
        <v>442</v>
      </c>
      <c r="D229" s="6"/>
      <c r="E229" s="6"/>
      <c r="F229" s="6">
        <f>Source!AO148</f>
        <v>1572.58</v>
      </c>
      <c r="G229" s="21">
        <f>Source!DG148</f>
      </c>
      <c r="H229" s="22">
        <f>IF(Source!BA148&lt;&gt;0,Source!S148/Source!BA148,Source!S148)</f>
        <v>47.177777777777784</v>
      </c>
      <c r="I229" s="6" t="str">
        <f>IF(Source!BO148&lt;&gt;"",Source!BO148,"")</f>
        <v>67-8-2</v>
      </c>
      <c r="J229" s="6">
        <f>Source!BA148</f>
        <v>10.35</v>
      </c>
      <c r="K229" s="22">
        <f>Source!S148</f>
        <v>488.29</v>
      </c>
      <c r="L229" s="6"/>
    </row>
    <row r="230" spans="1:12" ht="15">
      <c r="A230" s="6"/>
      <c r="B230" s="6"/>
      <c r="C230" s="6" t="s">
        <v>89</v>
      </c>
      <c r="D230" s="6"/>
      <c r="E230" s="6"/>
      <c r="F230" s="6">
        <f>Source!AM148</f>
        <v>1.6</v>
      </c>
      <c r="G230" s="21">
        <f>Source!DE148</f>
      </c>
      <c r="H230" s="22">
        <f>IF(Source!BB148&lt;&gt;0,Source!Q148/Source!BB148,Source!Q148)</f>
        <v>0.04833333333333333</v>
      </c>
      <c r="I230" s="6"/>
      <c r="J230" s="6">
        <f>Source!BB148</f>
        <v>6</v>
      </c>
      <c r="K230" s="22">
        <f>Source!Q148</f>
        <v>0.29</v>
      </c>
      <c r="L230" s="6"/>
    </row>
    <row r="231" spans="1:12" ht="15">
      <c r="A231" s="6"/>
      <c r="B231" s="6"/>
      <c r="C231" s="6" t="s">
        <v>443</v>
      </c>
      <c r="D231" s="6"/>
      <c r="E231" s="6"/>
      <c r="F231" s="6">
        <f>Source!AN148</f>
        <v>1.08</v>
      </c>
      <c r="G231" s="21">
        <f>Source!DF148</f>
      </c>
      <c r="H231" s="24">
        <f>IF(Source!BS148&lt;&gt;0,Source!R148/Source!BS148,Source!R148)</f>
        <v>0.03285024154589372</v>
      </c>
      <c r="I231" s="6"/>
      <c r="J231" s="6">
        <f>Source!BS148</f>
        <v>10.35</v>
      </c>
      <c r="K231" s="9">
        <f>Source!R148</f>
        <v>0.34</v>
      </c>
      <c r="L231" s="6"/>
    </row>
    <row r="232" spans="1:12" ht="15">
      <c r="A232" s="6"/>
      <c r="B232" s="6"/>
      <c r="C232" s="6" t="s">
        <v>448</v>
      </c>
      <c r="D232" s="6"/>
      <c r="E232" s="6"/>
      <c r="F232" s="6">
        <f>Source!AL148</f>
        <v>39550</v>
      </c>
      <c r="G232" s="21">
        <f>Source!DD148</f>
      </c>
      <c r="H232" s="22">
        <f>IF(Source!BC148&lt;&gt;0,Source!P148/Source!BC148,Source!P148)</f>
        <v>1186.5</v>
      </c>
      <c r="I232" s="6"/>
      <c r="J232" s="6">
        <f>Source!BC148</f>
        <v>2.3</v>
      </c>
      <c r="K232" s="22">
        <f>Source!P148</f>
        <v>2728.95</v>
      </c>
      <c r="L232" s="6"/>
    </row>
    <row r="233" spans="1:24" ht="15">
      <c r="A233" s="6"/>
      <c r="B233" s="6"/>
      <c r="C233" s="6" t="s">
        <v>444</v>
      </c>
      <c r="D233" s="9" t="s">
        <v>445</v>
      </c>
      <c r="E233" s="6"/>
      <c r="F233" s="6">
        <f>Source!BZ148</f>
        <v>85</v>
      </c>
      <c r="G233" s="6"/>
      <c r="H233" s="22">
        <f>X233</f>
        <v>40.13</v>
      </c>
      <c r="I233" s="6"/>
      <c r="J233" s="6">
        <f>Source!AT148</f>
        <v>79.89999999999999</v>
      </c>
      <c r="K233" s="22">
        <f>Source!X148</f>
        <v>390.42</v>
      </c>
      <c r="L233" s="6"/>
      <c r="X233">
        <f>ROUND((F233/100)*((Source!S148/IF(Source!BA148&lt;&gt;0,Source!BA148,1))+(Source!R148/IF(Source!BS148&lt;&gt;0,Source!BS148,1))),2)</f>
        <v>40.13</v>
      </c>
    </row>
    <row r="234" spans="1:25" ht="15">
      <c r="A234" s="6"/>
      <c r="B234" s="6"/>
      <c r="C234" s="6" t="s">
        <v>105</v>
      </c>
      <c r="D234" s="9" t="s">
        <v>445</v>
      </c>
      <c r="E234" s="6"/>
      <c r="F234" s="6">
        <f>Source!CA148</f>
        <v>65</v>
      </c>
      <c r="G234" s="6"/>
      <c r="H234" s="22">
        <f>Y234</f>
        <v>30.69</v>
      </c>
      <c r="I234" s="6"/>
      <c r="J234" s="6">
        <f>Source!AU148</f>
        <v>65</v>
      </c>
      <c r="K234" s="22">
        <f>Source!Y148</f>
        <v>317.61</v>
      </c>
      <c r="L234" s="6"/>
      <c r="Y234">
        <f>ROUND((F234/100)*((Source!S148/IF(Source!BA148&lt;&gt;0,Source!BA148,1))+(Source!R148/IF(Source!BS148&lt;&gt;0,Source!BS148,1))),2)</f>
        <v>30.69</v>
      </c>
    </row>
    <row r="235" spans="1:12" ht="15">
      <c r="A235" s="28"/>
      <c r="B235" s="28"/>
      <c r="C235" s="28" t="s">
        <v>446</v>
      </c>
      <c r="D235" s="29" t="s">
        <v>447</v>
      </c>
      <c r="E235" s="28">
        <f>Source!AQ148</f>
        <v>163.3</v>
      </c>
      <c r="F235" s="28"/>
      <c r="G235" s="30">
        <f>Source!DI148</f>
      </c>
      <c r="H235" s="28"/>
      <c r="I235" s="28"/>
      <c r="J235" s="28"/>
      <c r="K235" s="28"/>
      <c r="L235" s="28">
        <f>Source!U148</f>
        <v>4.899</v>
      </c>
    </row>
    <row r="236" spans="1:23" ht="15.75">
      <c r="A236" s="6"/>
      <c r="B236" s="6"/>
      <c r="C236" s="6"/>
      <c r="D236" s="6"/>
      <c r="E236" s="6"/>
      <c r="F236" s="6"/>
      <c r="G236" s="6"/>
      <c r="H236" s="31">
        <f>IF(Source!BA148&lt;&gt;0,Source!S148/Source!BA148,Source!S148)+IF(Source!BB148&lt;&gt;0,Source!Q148/Source!BB148,Source!Q148)+H232+H233+H234</f>
        <v>1304.5461111111113</v>
      </c>
      <c r="I236" s="32"/>
      <c r="J236" s="32"/>
      <c r="K236" s="31">
        <f>Source!S148+Source!Q148+K232+K233+K234</f>
        <v>3925.56</v>
      </c>
      <c r="L236" s="32">
        <f>Source!U148</f>
        <v>4.899</v>
      </c>
      <c r="M236" s="23">
        <f>H236</f>
        <v>1304.5461111111113</v>
      </c>
      <c r="N236">
        <f>IF(Source!BA148&lt;&gt;0,Source!S148/Source!BA148,Source!S148)</f>
        <v>47.177777777777784</v>
      </c>
      <c r="O236">
        <f>IF(Source!BI148=1,(IF(Source!BA148&lt;&gt;0,Source!S148/Source!BA148,Source!S148)+IF(Source!BB148&lt;&gt;0,Source!Q148/Source!BB148,Source!Q148)+IF(Source!BC148&lt;&gt;0,Source!P148/Source!BC148,Source!P148)+((Source!BZ148/100)*((Source!S148/IF(Source!BA148&lt;&gt;0,Source!BA148,1))+(Source!R148/IF(Source!BS148&lt;&gt;0,Source!BS148,1))))+((Source!CA148/100)*((Source!S148/IF(Source!BA148&lt;&gt;0,Source!BA148,1))+(Source!R148/IF(Source!BS148&lt;&gt;0,Source!BS148,1))))),0)</f>
        <v>1304.5420531400966</v>
      </c>
      <c r="P236">
        <f>IF(Source!BI148=2,(IF(Source!BA148&lt;&gt;0,Source!S148/Source!BA148,Source!S148)+IF(Source!BB148&lt;&gt;0,Source!Q148/Source!BB148,Source!Q148)+IF(Source!BC148&lt;&gt;0,Source!P148/Source!BC148,Source!P148)+((Source!BZ148/100)*((Source!S148/IF(Source!BA148&lt;&gt;0,Source!BA148,1))+(Source!R148/IF(Source!BS148&lt;&gt;0,Source!BS148,1))))+((Source!CA148/100)*((Source!S148/IF(Source!BA148&lt;&gt;0,Source!BA148,1))+(Source!R148/IF(Source!BS148&lt;&gt;0,Source!BS148,1))))),0)</f>
        <v>0</v>
      </c>
      <c r="Q236">
        <f>IF(Source!BI148=3,(IF(Source!BA148&lt;&gt;0,Source!S148/Source!BA148,Source!S148)+IF(Source!BB148&lt;&gt;0,Source!Q148/Source!BB148,Source!Q148)+IF(Source!BC148&lt;&gt;0,Source!P148/Source!BC148,Source!P148)+((Source!BZ148/100)*((Source!S148/IF(Source!BA148&lt;&gt;0,Source!BA148,1))+(Source!R148/IF(Source!BS148&lt;&gt;0,Source!BS148,1))))+((Source!CA148/100)*((Source!S148/IF(Source!BA148&lt;&gt;0,Source!BA148,1))+(Source!R148/IF(Source!BS148&lt;&gt;0,Source!BS148,1))))),0)</f>
        <v>0</v>
      </c>
      <c r="R236">
        <f>IF(Source!BI148=4,(IF(Source!BA148&lt;&gt;0,Source!S148/Source!BA148,Source!S148)+IF(Source!BB148&lt;&gt;0,Source!Q148/Source!BB148,Source!Q148)+IF(Source!BC148&lt;&gt;0,Source!P148/Source!BC148,Source!P148)+((Source!BZ148/100)*((Source!S148/IF(Source!BA148&lt;&gt;0,Source!BA148,1))+(Source!R148/IF(Source!BS148&lt;&gt;0,Source!BS148,1))))+((Source!CA148/100)*((Source!S148/IF(Source!BA148&lt;&gt;0,Source!BA148,1))+(Source!R148/IF(Source!BS148&lt;&gt;0,Source!BS148,1))))),0)</f>
        <v>0</v>
      </c>
      <c r="S236">
        <f>IF(Source!BI148=1,Source!O148+Source!X148+Source!Y148,0)</f>
        <v>3925.5600000000004</v>
      </c>
      <c r="T236">
        <f>IF(Source!BI148=2,Source!O148+Source!X148+Source!Y148,0)</f>
        <v>0</v>
      </c>
      <c r="U236">
        <f>IF(Source!BI148=3,Source!O148+Source!X148+Source!Y148,0)</f>
        <v>0</v>
      </c>
      <c r="V236">
        <f>IF(Source!BI148=4,Source!O148+Source!X148+Source!Y148,0)</f>
        <v>0</v>
      </c>
      <c r="W236">
        <f>IF(Source!BS148&lt;&gt;0,Source!R148/Source!BS148,Source!R148)</f>
        <v>0.03285024154589372</v>
      </c>
    </row>
    <row r="238" spans="3:23" s="32" customFormat="1" ht="15.75">
      <c r="C238" s="32" t="s">
        <v>193</v>
      </c>
      <c r="G238" s="43">
        <f>SUM(M214:M237)</f>
        <v>1358.478617504973</v>
      </c>
      <c r="H238" s="43"/>
      <c r="J238" s="43">
        <f>ROUND(Source!AB144+Source!AK144+Source!AL144+Source!AE144*0/100,2)</f>
        <v>4265.6</v>
      </c>
      <c r="K238" s="43"/>
      <c r="L238" s="32">
        <f>Source!AH144</f>
        <v>6.1</v>
      </c>
      <c r="N238" s="31">
        <f aca="true" t="shared" si="5" ref="N238:W238">SUM(N214:N237)</f>
        <v>58.11980676328503</v>
      </c>
      <c r="O238" s="31">
        <f t="shared" si="5"/>
        <v>1358.4776030122193</v>
      </c>
      <c r="P238" s="31">
        <f t="shared" si="5"/>
        <v>0</v>
      </c>
      <c r="Q238" s="31">
        <f t="shared" si="5"/>
        <v>0</v>
      </c>
      <c r="R238" s="31">
        <f t="shared" si="5"/>
        <v>0</v>
      </c>
      <c r="S238" s="31">
        <f t="shared" si="5"/>
        <v>4265.6</v>
      </c>
      <c r="T238" s="31">
        <f t="shared" si="5"/>
        <v>0</v>
      </c>
      <c r="U238" s="31">
        <f t="shared" si="5"/>
        <v>0</v>
      </c>
      <c r="V238" s="31">
        <f t="shared" si="5"/>
        <v>0</v>
      </c>
      <c r="W238" s="32">
        <f t="shared" si="5"/>
        <v>0.03285024154589372</v>
      </c>
    </row>
    <row r="240" spans="3:11" ht="18">
      <c r="C240" s="17" t="s">
        <v>449</v>
      </c>
      <c r="D240" s="42" t="str">
        <f>IF(Source!C12="1",Source!F164,Source!G164)</f>
        <v>Вентиляция</v>
      </c>
      <c r="E240" s="44"/>
      <c r="F240" s="44"/>
      <c r="G240" s="44"/>
      <c r="H240" s="44"/>
      <c r="I240" s="44"/>
      <c r="J240" s="44"/>
      <c r="K240" s="44"/>
    </row>
    <row r="242" spans="1:12" ht="60">
      <c r="A242" s="18" t="str">
        <f>Source!E168</f>
        <v>1</v>
      </c>
      <c r="B242" s="18" t="str">
        <f>Source!F168</f>
        <v>20-01-001-4</v>
      </c>
      <c r="C242" s="19" t="str">
        <f>CONCATENATE(Source!G168,"  ",Source!CN168)</f>
        <v>Прокладка воздуховодов из листовой, оцинкованной стали и алюминия класса H (нормальные) толщиной 0,6 мм, диаметром до 250 мм  </v>
      </c>
      <c r="D242" s="20" t="str">
        <f>Source!H168</f>
        <v>100 м2</v>
      </c>
      <c r="E242" s="8">
        <f>ROUND(Source!I168,6)</f>
        <v>0.0314</v>
      </c>
      <c r="F242" s="8">
        <f>IF(Source!AK168&lt;&gt;0,Source!AK168,Source!AL168+Source!AM168+Source!AO168)</f>
        <v>11526.01</v>
      </c>
      <c r="G242" s="8"/>
      <c r="H242" s="8"/>
      <c r="I242" s="8"/>
      <c r="J242" s="8"/>
      <c r="K242" s="8"/>
      <c r="L242" s="8"/>
    </row>
    <row r="243" spans="1:12" ht="15">
      <c r="A243" s="6"/>
      <c r="B243" s="6"/>
      <c r="C243" s="6" t="s">
        <v>442</v>
      </c>
      <c r="D243" s="6"/>
      <c r="E243" s="6"/>
      <c r="F243" s="6">
        <f>Source!AO168</f>
        <v>1468.78</v>
      </c>
      <c r="G243" s="21">
        <f>Source!DG168</f>
      </c>
      <c r="H243" s="22">
        <f>IF(Source!BA168&lt;&gt;0,Source!S168/Source!BA168,Source!S168)</f>
        <v>46.11980676328503</v>
      </c>
      <c r="I243" s="6" t="str">
        <f>IF(Source!BO168&lt;&gt;"",Source!BO168,"")</f>
        <v>20-01-001-4</v>
      </c>
      <c r="J243" s="6">
        <f>Source!BA168</f>
        <v>10.35</v>
      </c>
      <c r="K243" s="22">
        <f>Source!S168</f>
        <v>477.34</v>
      </c>
      <c r="L243" s="6"/>
    </row>
    <row r="244" spans="1:12" ht="15">
      <c r="A244" s="6"/>
      <c r="B244" s="6"/>
      <c r="C244" s="6" t="s">
        <v>89</v>
      </c>
      <c r="D244" s="6"/>
      <c r="E244" s="6"/>
      <c r="F244" s="6">
        <f>Source!AM168</f>
        <v>135.66</v>
      </c>
      <c r="G244" s="21">
        <f>Source!DE168</f>
      </c>
      <c r="H244" s="22">
        <f>IF(Source!BB168&lt;&gt;0,Source!Q168/Source!BB168,Source!Q168)</f>
        <v>4.25979381443299</v>
      </c>
      <c r="I244" s="6"/>
      <c r="J244" s="6">
        <f>Source!BB168</f>
        <v>4.85</v>
      </c>
      <c r="K244" s="22">
        <f>Source!Q168</f>
        <v>20.66</v>
      </c>
      <c r="L244" s="6"/>
    </row>
    <row r="245" spans="1:12" ht="15">
      <c r="A245" s="6"/>
      <c r="B245" s="6"/>
      <c r="C245" s="6" t="s">
        <v>443</v>
      </c>
      <c r="D245" s="6"/>
      <c r="E245" s="6"/>
      <c r="F245" s="6">
        <f>Source!AN168</f>
        <v>7.02</v>
      </c>
      <c r="G245" s="21">
        <f>Source!DF168</f>
      </c>
      <c r="H245" s="24">
        <f>IF(Source!BS168&lt;&gt;0,Source!R168/Source!BS168,Source!R168)</f>
        <v>0.22028985507246376</v>
      </c>
      <c r="I245" s="6"/>
      <c r="J245" s="6">
        <f>Source!BS168</f>
        <v>10.35</v>
      </c>
      <c r="K245" s="9">
        <f>Source!R168</f>
        <v>2.28</v>
      </c>
      <c r="L245" s="6"/>
    </row>
    <row r="246" spans="1:12" ht="15">
      <c r="A246" s="6"/>
      <c r="B246" s="6"/>
      <c r="C246" s="6" t="s">
        <v>448</v>
      </c>
      <c r="D246" s="6"/>
      <c r="E246" s="6"/>
      <c r="F246" s="6">
        <f>Source!AL168</f>
        <v>9921.57</v>
      </c>
      <c r="G246" s="21">
        <f>Source!DD168</f>
      </c>
      <c r="H246" s="22">
        <f>IF(Source!BC168&lt;&gt;0,Source!P168/Source!BC168,Source!P168)</f>
        <v>311.537037037037</v>
      </c>
      <c r="I246" s="6"/>
      <c r="J246" s="6">
        <f>Source!BC168</f>
        <v>3.78</v>
      </c>
      <c r="K246" s="22">
        <f>Source!P168</f>
        <v>1177.61</v>
      </c>
      <c r="L246" s="6"/>
    </row>
    <row r="247" spans="1:24" ht="15">
      <c r="A247" s="6"/>
      <c r="B247" s="6"/>
      <c r="C247" s="6" t="s">
        <v>444</v>
      </c>
      <c r="D247" s="9" t="s">
        <v>445</v>
      </c>
      <c r="E247" s="6"/>
      <c r="F247" s="6">
        <f>Source!BZ168</f>
        <v>128</v>
      </c>
      <c r="G247" s="6"/>
      <c r="H247" s="22">
        <f>X247</f>
        <v>59.32</v>
      </c>
      <c r="I247" s="6"/>
      <c r="J247" s="6">
        <f>Source!AT168</f>
        <v>120.32</v>
      </c>
      <c r="K247" s="22">
        <f>Source!X168</f>
        <v>577.08</v>
      </c>
      <c r="L247" s="6"/>
      <c r="X247">
        <f>ROUND((F247/100)*((Source!S168/IF(Source!BA168&lt;&gt;0,Source!BA168,1))+(Source!R168/IF(Source!BS168&lt;&gt;0,Source!BS168,1))),2)</f>
        <v>59.32</v>
      </c>
    </row>
    <row r="248" spans="1:25" ht="15">
      <c r="A248" s="6"/>
      <c r="B248" s="6"/>
      <c r="C248" s="6" t="s">
        <v>105</v>
      </c>
      <c r="D248" s="9" t="s">
        <v>445</v>
      </c>
      <c r="E248" s="6"/>
      <c r="F248" s="6">
        <f>Source!CA168</f>
        <v>83</v>
      </c>
      <c r="G248" s="6"/>
      <c r="H248" s="22">
        <f>Y248</f>
        <v>38.46</v>
      </c>
      <c r="I248" s="6"/>
      <c r="J248" s="6">
        <f>Source!AU168</f>
        <v>83</v>
      </c>
      <c r="K248" s="22">
        <f>Source!Y168</f>
        <v>398.08</v>
      </c>
      <c r="L248" s="6"/>
      <c r="Y248">
        <f>ROUND((F248/100)*((Source!S168/IF(Source!BA168&lt;&gt;0,Source!BA168,1))+(Source!R168/IF(Source!BS168&lt;&gt;0,Source!BS168,1))),2)</f>
        <v>38.46</v>
      </c>
    </row>
    <row r="249" spans="1:12" ht="15">
      <c r="A249" s="28"/>
      <c r="B249" s="28"/>
      <c r="C249" s="28" t="s">
        <v>446</v>
      </c>
      <c r="D249" s="29" t="s">
        <v>447</v>
      </c>
      <c r="E249" s="28">
        <f>Source!AQ168</f>
        <v>167.86</v>
      </c>
      <c r="F249" s="28"/>
      <c r="G249" s="30">
        <f>Source!DI168</f>
      </c>
      <c r="H249" s="28"/>
      <c r="I249" s="28"/>
      <c r="J249" s="28"/>
      <c r="K249" s="28"/>
      <c r="L249" s="28">
        <f>Source!U168</f>
        <v>5.270804</v>
      </c>
    </row>
    <row r="250" spans="1:23" ht="15.75">
      <c r="A250" s="6"/>
      <c r="B250" s="6"/>
      <c r="C250" s="6"/>
      <c r="D250" s="6"/>
      <c r="E250" s="6"/>
      <c r="F250" s="6"/>
      <c r="G250" s="6"/>
      <c r="H250" s="31">
        <f>IF(Source!BA168&lt;&gt;0,Source!S168/Source!BA168,Source!S168)+IF(Source!BB168&lt;&gt;0,Source!Q168/Source!BB168,Source!Q168)+H246+H247+H248</f>
        <v>459.696637614755</v>
      </c>
      <c r="I250" s="32"/>
      <c r="J250" s="32"/>
      <c r="K250" s="31">
        <f>Source!S168+Source!Q168+K246+K247+K248</f>
        <v>2650.77</v>
      </c>
      <c r="L250" s="32">
        <f>Source!U168</f>
        <v>5.270804</v>
      </c>
      <c r="M250" s="23">
        <f>H250</f>
        <v>459.696637614755</v>
      </c>
      <c r="N250">
        <f>IF(Source!BA168&lt;&gt;0,Source!S168/Source!BA168,Source!S168)</f>
        <v>46.11980676328503</v>
      </c>
      <c r="O250">
        <f>IF(Source!BI168=1,(IF(Source!BA168&lt;&gt;0,Source!S168/Source!BA168,Source!S168)+IF(Source!BB168&lt;&gt;0,Source!Q168/Source!BB168,Source!Q168)+IF(Source!BC168&lt;&gt;0,Source!P168/Source!BC168,Source!P168)+((Source!BZ168/100)*((Source!S168/IF(Source!BA168&lt;&gt;0,Source!BA168,1))+(Source!R168/IF(Source!BS168&lt;&gt;0,Source!BS168,1))))+((Source!CA168/100)*((Source!S168/IF(Source!BA168&lt;&gt;0,Source!BA168,1))+(Source!R168/IF(Source!BS168&lt;&gt;0,Source!BS168,1))))),0)</f>
        <v>459.69424147948934</v>
      </c>
      <c r="P250">
        <f>IF(Source!BI168=2,(IF(Source!BA168&lt;&gt;0,Source!S168/Source!BA168,Source!S168)+IF(Source!BB168&lt;&gt;0,Source!Q168/Source!BB168,Source!Q168)+IF(Source!BC168&lt;&gt;0,Source!P168/Source!BC168,Source!P168)+((Source!BZ168/100)*((Source!S168/IF(Source!BA168&lt;&gt;0,Source!BA168,1))+(Source!R168/IF(Source!BS168&lt;&gt;0,Source!BS168,1))))+((Source!CA168/100)*((Source!S168/IF(Source!BA168&lt;&gt;0,Source!BA168,1))+(Source!R168/IF(Source!BS168&lt;&gt;0,Source!BS168,1))))),0)</f>
        <v>0</v>
      </c>
      <c r="Q250">
        <f>IF(Source!BI168=3,(IF(Source!BA168&lt;&gt;0,Source!S168/Source!BA168,Source!S168)+IF(Source!BB168&lt;&gt;0,Source!Q168/Source!BB168,Source!Q168)+IF(Source!BC168&lt;&gt;0,Source!P168/Source!BC168,Source!P168)+((Source!BZ168/100)*((Source!S168/IF(Source!BA168&lt;&gt;0,Source!BA168,1))+(Source!R168/IF(Source!BS168&lt;&gt;0,Source!BS168,1))))+((Source!CA168/100)*((Source!S168/IF(Source!BA168&lt;&gt;0,Source!BA168,1))+(Source!R168/IF(Source!BS168&lt;&gt;0,Source!BS168,1))))),0)</f>
        <v>0</v>
      </c>
      <c r="R250">
        <f>IF(Source!BI168=4,(IF(Source!BA168&lt;&gt;0,Source!S168/Source!BA168,Source!S168)+IF(Source!BB168&lt;&gt;0,Source!Q168/Source!BB168,Source!Q168)+IF(Source!BC168&lt;&gt;0,Source!P168/Source!BC168,Source!P168)+((Source!BZ168/100)*((Source!S168/IF(Source!BA168&lt;&gt;0,Source!BA168,1))+(Source!R168/IF(Source!BS168&lt;&gt;0,Source!BS168,1))))+((Source!CA168/100)*((Source!S168/IF(Source!BA168&lt;&gt;0,Source!BA168,1))+(Source!R168/IF(Source!BS168&lt;&gt;0,Source!BS168,1))))),0)</f>
        <v>0</v>
      </c>
      <c r="S250">
        <f>IF(Source!BI168=1,Source!O168+Source!X168+Source!Y168,0)</f>
        <v>2650.77</v>
      </c>
      <c r="T250">
        <f>IF(Source!BI168=2,Source!O168+Source!X168+Source!Y168,0)</f>
        <v>0</v>
      </c>
      <c r="U250">
        <f>IF(Source!BI168=3,Source!O168+Source!X168+Source!Y168,0)</f>
        <v>0</v>
      </c>
      <c r="V250">
        <f>IF(Source!BI168=4,Source!O168+Source!X168+Source!Y168,0)</f>
        <v>0</v>
      </c>
      <c r="W250">
        <f>IF(Source!BS168&lt;&gt;0,Source!R168/Source!BS168,Source!R168)</f>
        <v>0.22028985507246376</v>
      </c>
    </row>
    <row r="252" spans="3:23" s="32" customFormat="1" ht="15.75">
      <c r="C252" s="32" t="s">
        <v>193</v>
      </c>
      <c r="G252" s="43">
        <f>SUM(M242:M251)</f>
        <v>459.696637614755</v>
      </c>
      <c r="H252" s="43"/>
      <c r="J252" s="43">
        <f>ROUND(Source!AB166+Source!AK166+Source!AL166+Source!AE166*0/100,2)</f>
        <v>2650.77</v>
      </c>
      <c r="K252" s="43"/>
      <c r="L252" s="32">
        <f>Source!AH166</f>
        <v>5.27</v>
      </c>
      <c r="N252" s="31">
        <f aca="true" t="shared" si="6" ref="N252:W252">SUM(N242:N251)</f>
        <v>46.11980676328503</v>
      </c>
      <c r="O252" s="31">
        <f t="shared" si="6"/>
        <v>459.69424147948934</v>
      </c>
      <c r="P252" s="31">
        <f t="shared" si="6"/>
        <v>0</v>
      </c>
      <c r="Q252" s="31">
        <f t="shared" si="6"/>
        <v>0</v>
      </c>
      <c r="R252" s="31">
        <f t="shared" si="6"/>
        <v>0</v>
      </c>
      <c r="S252" s="31">
        <f t="shared" si="6"/>
        <v>2650.77</v>
      </c>
      <c r="T252" s="31">
        <f t="shared" si="6"/>
        <v>0</v>
      </c>
      <c r="U252" s="31">
        <f t="shared" si="6"/>
        <v>0</v>
      </c>
      <c r="V252" s="31">
        <f t="shared" si="6"/>
        <v>0</v>
      </c>
      <c r="W252" s="32">
        <f t="shared" si="6"/>
        <v>0.22028985507246376</v>
      </c>
    </row>
    <row r="254" spans="3:11" ht="18">
      <c r="C254" s="17" t="s">
        <v>449</v>
      </c>
      <c r="D254" s="42" t="str">
        <f>IF(Source!C12="1",Source!F184,Source!G184)</f>
        <v>Огнезащита</v>
      </c>
      <c r="E254" s="44"/>
      <c r="F254" s="44"/>
      <c r="G254" s="44"/>
      <c r="H254" s="44"/>
      <c r="I254" s="44"/>
      <c r="J254" s="44"/>
      <c r="K254" s="44"/>
    </row>
    <row r="256" spans="1:12" ht="30">
      <c r="A256" s="18" t="str">
        <f>Source!E188</f>
        <v>1</v>
      </c>
      <c r="B256" s="18" t="str">
        <f>Source!F188</f>
        <v>13-03-004-24</v>
      </c>
      <c r="C256" s="19" t="str">
        <f>CONCATENATE(Source!G188,"  ",Source!CN188)</f>
        <v>Окраска металлических огрунтованных поверхностей пастой огнезащитной ВПМ-2  </v>
      </c>
      <c r="D256" s="20" t="str">
        <f>Source!H188</f>
        <v>100 м2</v>
      </c>
      <c r="E256" s="8">
        <f>ROUND(Source!I188,6)</f>
        <v>0.036</v>
      </c>
      <c r="F256" s="8">
        <f>IF(Source!AK188&lt;&gt;0,Source!AK188,Source!AL188+Source!AM188+Source!AO188)</f>
        <v>24227.78</v>
      </c>
      <c r="G256" s="8"/>
      <c r="H256" s="8"/>
      <c r="I256" s="8"/>
      <c r="J256" s="8"/>
      <c r="K256" s="8"/>
      <c r="L256" s="8"/>
    </row>
    <row r="257" spans="1:12" ht="15">
      <c r="A257" s="6"/>
      <c r="B257" s="6"/>
      <c r="C257" s="6" t="s">
        <v>442</v>
      </c>
      <c r="D257" s="6"/>
      <c r="E257" s="6"/>
      <c r="F257" s="6">
        <f>Source!AO188</f>
        <v>964.3</v>
      </c>
      <c r="G257" s="21" t="str">
        <f>Source!DG188</f>
        <v>)*1,15</v>
      </c>
      <c r="H257" s="22">
        <f>IF(Source!BA188&lt;&gt;0,Source!S188/Source!BA188,Source!S188)</f>
        <v>39.92173913043479</v>
      </c>
      <c r="I257" s="6" t="str">
        <f>IF(Source!BO188&lt;&gt;"",Source!BO188,"")</f>
        <v>13-03-004-24</v>
      </c>
      <c r="J257" s="6">
        <f>Source!BA188</f>
        <v>10.35</v>
      </c>
      <c r="K257" s="22">
        <f>Source!S188</f>
        <v>413.19</v>
      </c>
      <c r="L257" s="6"/>
    </row>
    <row r="258" spans="1:12" ht="15">
      <c r="A258" s="6"/>
      <c r="B258" s="6"/>
      <c r="C258" s="6" t="s">
        <v>89</v>
      </c>
      <c r="D258" s="6"/>
      <c r="E258" s="6"/>
      <c r="F258" s="6">
        <f>Source!AM188</f>
        <v>225.28</v>
      </c>
      <c r="G258" s="21" t="str">
        <f>Source!DE188</f>
        <v>)*1,25</v>
      </c>
      <c r="H258" s="22">
        <f>IF(Source!BB188&lt;&gt;0,Source!Q188/Source!BB188,Source!Q188)</f>
        <v>10.137339055793992</v>
      </c>
      <c r="I258" s="6"/>
      <c r="J258" s="6">
        <f>Source!BB188</f>
        <v>4.66</v>
      </c>
      <c r="K258" s="22">
        <f>Source!Q188</f>
        <v>47.24</v>
      </c>
      <c r="L258" s="6"/>
    </row>
    <row r="259" spans="1:12" ht="15">
      <c r="A259" s="6"/>
      <c r="B259" s="6"/>
      <c r="C259" s="6" t="s">
        <v>443</v>
      </c>
      <c r="D259" s="6"/>
      <c r="E259" s="6"/>
      <c r="F259" s="6">
        <f>Source!AN188</f>
        <v>9.15</v>
      </c>
      <c r="G259" s="21" t="str">
        <f>Source!DF188</f>
        <v>)*1,25</v>
      </c>
      <c r="H259" s="24">
        <f>IF(Source!BS188&lt;&gt;0,Source!R188/Source!BS188,Source!R188)</f>
        <v>0.4115942028985507</v>
      </c>
      <c r="I259" s="6"/>
      <c r="J259" s="6">
        <f>Source!BS188</f>
        <v>10.35</v>
      </c>
      <c r="K259" s="9">
        <f>Source!R188</f>
        <v>4.26</v>
      </c>
      <c r="L259" s="6"/>
    </row>
    <row r="260" spans="1:12" ht="15">
      <c r="A260" s="6"/>
      <c r="B260" s="6"/>
      <c r="C260" s="6" t="s">
        <v>448</v>
      </c>
      <c r="D260" s="6"/>
      <c r="E260" s="6"/>
      <c r="F260" s="6">
        <f>Source!AL188</f>
        <v>23038.2</v>
      </c>
      <c r="G260" s="21">
        <f>Source!DD188</f>
      </c>
      <c r="H260" s="22">
        <f>IF(Source!BC188&lt;&gt;0,Source!P188/Source!BC188,Source!P188)</f>
        <v>829.3766233766233</v>
      </c>
      <c r="I260" s="6"/>
      <c r="J260" s="6">
        <f>Source!BC188</f>
        <v>2.31</v>
      </c>
      <c r="K260" s="22">
        <f>Source!P188</f>
        <v>1915.86</v>
      </c>
      <c r="L260" s="6"/>
    </row>
    <row r="261" spans="1:24" ht="15">
      <c r="A261" s="6"/>
      <c r="B261" s="6"/>
      <c r="C261" s="6" t="s">
        <v>444</v>
      </c>
      <c r="D261" s="9" t="s">
        <v>445</v>
      </c>
      <c r="E261" s="6"/>
      <c r="F261" s="6">
        <f>Source!BZ188</f>
        <v>90</v>
      </c>
      <c r="G261" s="6"/>
      <c r="H261" s="22">
        <f>X261</f>
        <v>36.3</v>
      </c>
      <c r="I261" s="6"/>
      <c r="J261" s="6">
        <f>Source!AT188</f>
        <v>84.6</v>
      </c>
      <c r="K261" s="22">
        <f>Source!X188</f>
        <v>353.16</v>
      </c>
      <c r="L261" s="6"/>
      <c r="X261">
        <f>ROUND((F261/100)*((Source!S188/IF(Source!BA188&lt;&gt;0,Source!BA188,1))+(Source!R188/IF(Source!BS188&lt;&gt;0,Source!BS188,1))),2)</f>
        <v>36.3</v>
      </c>
    </row>
    <row r="262" spans="1:25" ht="15">
      <c r="A262" s="6"/>
      <c r="B262" s="6"/>
      <c r="C262" s="6" t="s">
        <v>105</v>
      </c>
      <c r="D262" s="9" t="s">
        <v>445</v>
      </c>
      <c r="E262" s="6"/>
      <c r="F262" s="6">
        <f>Source!CA188</f>
        <v>70</v>
      </c>
      <c r="G262" s="6"/>
      <c r="H262" s="22">
        <f>Y262</f>
        <v>28.23</v>
      </c>
      <c r="I262" s="6"/>
      <c r="J262" s="6">
        <f>Source!AU188</f>
        <v>70</v>
      </c>
      <c r="K262" s="22">
        <f>Source!Y188</f>
        <v>292.22</v>
      </c>
      <c r="L262" s="6"/>
      <c r="Y262">
        <f>ROUND((F262/100)*((Source!S188/IF(Source!BA188&lt;&gt;0,Source!BA188,1))+(Source!R188/IF(Source!BS188&lt;&gt;0,Source!BS188,1))),2)</f>
        <v>28.23</v>
      </c>
    </row>
    <row r="263" spans="1:12" ht="15">
      <c r="A263" s="28"/>
      <c r="B263" s="28"/>
      <c r="C263" s="28" t="s">
        <v>446</v>
      </c>
      <c r="D263" s="29" t="s">
        <v>447</v>
      </c>
      <c r="E263" s="28">
        <f>Source!AQ188</f>
        <v>106.2</v>
      </c>
      <c r="F263" s="28"/>
      <c r="G263" s="30" t="str">
        <f>Source!DI188</f>
        <v>)*1,15</v>
      </c>
      <c r="H263" s="28"/>
      <c r="I263" s="28"/>
      <c r="J263" s="28"/>
      <c r="K263" s="28"/>
      <c r="L263" s="28">
        <f>Source!U188</f>
        <v>4.39668</v>
      </c>
    </row>
    <row r="264" spans="1:23" ht="15.75">
      <c r="A264" s="6"/>
      <c r="B264" s="6"/>
      <c r="C264" s="6"/>
      <c r="D264" s="6"/>
      <c r="E264" s="6"/>
      <c r="F264" s="6"/>
      <c r="G264" s="6"/>
      <c r="H264" s="31">
        <f>IF(Source!BA188&lt;&gt;0,Source!S188/Source!BA188,Source!S188)+IF(Source!BB188&lt;&gt;0,Source!Q188/Source!BB188,Source!Q188)+H260+H261+H262</f>
        <v>943.9657015628521</v>
      </c>
      <c r="I264" s="32"/>
      <c r="J264" s="32"/>
      <c r="K264" s="31">
        <f>Source!S188+Source!Q188+K260+K261+K262</f>
        <v>3021.67</v>
      </c>
      <c r="L264" s="32">
        <f>Source!U188</f>
        <v>4.39668</v>
      </c>
      <c r="M264" s="23">
        <f>H264</f>
        <v>943.9657015628521</v>
      </c>
      <c r="N264">
        <f>IF(Source!BA188&lt;&gt;0,Source!S188/Source!BA188,Source!S188)</f>
        <v>39.92173913043479</v>
      </c>
      <c r="O264">
        <f>IF(Source!BI188=1,(IF(Source!BA188&lt;&gt;0,Source!S188/Source!BA188,Source!S188)+IF(Source!BB188&lt;&gt;0,Source!Q188/Source!BB188,Source!Q188)+IF(Source!BC188&lt;&gt;0,Source!P188/Source!BC188,Source!P188)+((Source!BZ188/100)*((Source!S188/IF(Source!BA188&lt;&gt;0,Source!BA188,1))+(Source!R188/IF(Source!BS188&lt;&gt;0,Source!BS188,1))))+((Source!CA188/100)*((Source!S188/IF(Source!BA188&lt;&gt;0,Source!BA188,1))+(Source!R188/IF(Source!BS188&lt;&gt;0,Source!BS188,1))))),0)</f>
        <v>943.9690348961855</v>
      </c>
      <c r="P264">
        <f>IF(Source!BI188=2,(IF(Source!BA188&lt;&gt;0,Source!S188/Source!BA188,Source!S188)+IF(Source!BB188&lt;&gt;0,Source!Q188/Source!BB188,Source!Q188)+IF(Source!BC188&lt;&gt;0,Source!P188/Source!BC188,Source!P188)+((Source!BZ188/100)*((Source!S188/IF(Source!BA188&lt;&gt;0,Source!BA188,1))+(Source!R188/IF(Source!BS188&lt;&gt;0,Source!BS188,1))))+((Source!CA188/100)*((Source!S188/IF(Source!BA188&lt;&gt;0,Source!BA188,1))+(Source!R188/IF(Source!BS188&lt;&gt;0,Source!BS188,1))))),0)</f>
        <v>0</v>
      </c>
      <c r="Q264">
        <f>IF(Source!BI188=3,(IF(Source!BA188&lt;&gt;0,Source!S188/Source!BA188,Source!S188)+IF(Source!BB188&lt;&gt;0,Source!Q188/Source!BB188,Source!Q188)+IF(Source!BC188&lt;&gt;0,Source!P188/Source!BC188,Source!P188)+((Source!BZ188/100)*((Source!S188/IF(Source!BA188&lt;&gt;0,Source!BA188,1))+(Source!R188/IF(Source!BS188&lt;&gt;0,Source!BS188,1))))+((Source!CA188/100)*((Source!S188/IF(Source!BA188&lt;&gt;0,Source!BA188,1))+(Source!R188/IF(Source!BS188&lt;&gt;0,Source!BS188,1))))),0)</f>
        <v>0</v>
      </c>
      <c r="R264">
        <f>IF(Source!BI188=4,(IF(Source!BA188&lt;&gt;0,Source!S188/Source!BA188,Source!S188)+IF(Source!BB188&lt;&gt;0,Source!Q188/Source!BB188,Source!Q188)+IF(Source!BC188&lt;&gt;0,Source!P188/Source!BC188,Source!P188)+((Source!BZ188/100)*((Source!S188/IF(Source!BA188&lt;&gt;0,Source!BA188,1))+(Source!R188/IF(Source!BS188&lt;&gt;0,Source!BS188,1))))+((Source!CA188/100)*((Source!S188/IF(Source!BA188&lt;&gt;0,Source!BA188,1))+(Source!R188/IF(Source!BS188&lt;&gt;0,Source!BS188,1))))),0)</f>
        <v>0</v>
      </c>
      <c r="S264">
        <f>IF(Source!BI188=1,Source!O188+Source!X188+Source!Y188,0)</f>
        <v>3021.67</v>
      </c>
      <c r="T264">
        <f>IF(Source!BI188=2,Source!O188+Source!X188+Source!Y188,0)</f>
        <v>0</v>
      </c>
      <c r="U264">
        <f>IF(Source!BI188=3,Source!O188+Source!X188+Source!Y188,0)</f>
        <v>0</v>
      </c>
      <c r="V264">
        <f>IF(Source!BI188=4,Source!O188+Source!X188+Source!Y188,0)</f>
        <v>0</v>
      </c>
      <c r="W264">
        <f>IF(Source!BS188&lt;&gt;0,Source!R188/Source!BS188,Source!R188)</f>
        <v>0.4115942028985507</v>
      </c>
    </row>
    <row r="266" spans="3:23" s="32" customFormat="1" ht="15.75">
      <c r="C266" s="32" t="s">
        <v>193</v>
      </c>
      <c r="G266" s="43">
        <f>SUM(M256:M265)</f>
        <v>943.9657015628521</v>
      </c>
      <c r="H266" s="43"/>
      <c r="J266" s="43">
        <f>ROUND(Source!AB186+Source!AK186+Source!AL186+Source!AE186*0/100,2)</f>
        <v>3021.67</v>
      </c>
      <c r="K266" s="43"/>
      <c r="L266" s="32">
        <f>Source!AH186</f>
        <v>4.4</v>
      </c>
      <c r="N266" s="31">
        <f aca="true" t="shared" si="7" ref="N266:W266">SUM(N256:N265)</f>
        <v>39.92173913043479</v>
      </c>
      <c r="O266" s="31">
        <f t="shared" si="7"/>
        <v>943.9690348961855</v>
      </c>
      <c r="P266" s="31">
        <f t="shared" si="7"/>
        <v>0</v>
      </c>
      <c r="Q266" s="31">
        <f t="shared" si="7"/>
        <v>0</v>
      </c>
      <c r="R266" s="31">
        <f t="shared" si="7"/>
        <v>0</v>
      </c>
      <c r="S266" s="31">
        <f t="shared" si="7"/>
        <v>3021.67</v>
      </c>
      <c r="T266" s="31">
        <f t="shared" si="7"/>
        <v>0</v>
      </c>
      <c r="U266" s="31">
        <f t="shared" si="7"/>
        <v>0</v>
      </c>
      <c r="V266" s="31">
        <f t="shared" si="7"/>
        <v>0</v>
      </c>
      <c r="W266" s="32">
        <f t="shared" si="7"/>
        <v>0.4115942028985507</v>
      </c>
    </row>
    <row r="269" spans="3:23" s="33" customFormat="1" ht="18">
      <c r="C269" s="33" t="s">
        <v>450</v>
      </c>
      <c r="G269" s="41">
        <f>G107+G123+G146+G196+G210+G238+G252+G266</f>
        <v>33270.978574693036</v>
      </c>
      <c r="H269" s="41"/>
      <c r="J269" s="41">
        <f>ROUND(Source!O218+Source!X218+Source!Y218+Source!R218*0/100,2)</f>
        <v>212945.36</v>
      </c>
      <c r="K269" s="41"/>
      <c r="L269" s="33">
        <f>Source!U218</f>
        <v>596.58</v>
      </c>
      <c r="N269" s="34">
        <f aca="true" t="shared" si="8" ref="N269:W269">N107+N123+N146+N196+N210+N238+N252+N266</f>
        <v>4944.816425120773</v>
      </c>
      <c r="O269" s="34">
        <f t="shared" si="8"/>
        <v>33270.97881623893</v>
      </c>
      <c r="P269" s="34">
        <f t="shared" si="8"/>
        <v>0</v>
      </c>
      <c r="Q269" s="34">
        <f t="shared" si="8"/>
        <v>0</v>
      </c>
      <c r="R269" s="34">
        <f t="shared" si="8"/>
        <v>0</v>
      </c>
      <c r="S269" s="34">
        <f t="shared" si="8"/>
        <v>212945.36</v>
      </c>
      <c r="T269" s="34">
        <f t="shared" si="8"/>
        <v>0</v>
      </c>
      <c r="U269" s="34">
        <f t="shared" si="8"/>
        <v>0</v>
      </c>
      <c r="V269" s="34">
        <f t="shared" si="8"/>
        <v>0</v>
      </c>
      <c r="W269" s="33">
        <f t="shared" si="8"/>
        <v>491.5613526570049</v>
      </c>
    </row>
    <row r="271" spans="3:11" ht="18">
      <c r="C271" s="33" t="s">
        <v>451</v>
      </c>
      <c r="D271" s="42" t="str">
        <f>Source!G232</f>
        <v>Учебный пример</v>
      </c>
      <c r="E271" s="42"/>
      <c r="F271" s="42"/>
      <c r="G271" s="42"/>
      <c r="H271" s="42"/>
      <c r="I271" s="42"/>
      <c r="J271" s="42"/>
      <c r="K271" s="42"/>
    </row>
    <row r="272" spans="3:12" ht="18">
      <c r="C272" s="38" t="str">
        <f>Source!H245</f>
        <v>Итого</v>
      </c>
      <c r="D272" s="38"/>
      <c r="E272" s="38"/>
      <c r="F272" s="38"/>
      <c r="G272" s="38"/>
      <c r="H272" s="38"/>
      <c r="I272" s="38"/>
      <c r="J272" s="39">
        <f>Source!F245</f>
        <v>218033.02</v>
      </c>
      <c r="K272" s="40"/>
      <c r="L272" s="35"/>
    </row>
    <row r="273" spans="3:12" ht="18">
      <c r="C273" s="38" t="str">
        <f>Source!H246</f>
        <v>Итого с НДС (18%)</v>
      </c>
      <c r="D273" s="38"/>
      <c r="E273" s="38"/>
      <c r="F273" s="38"/>
      <c r="G273" s="38"/>
      <c r="H273" s="38"/>
      <c r="I273" s="38"/>
      <c r="J273" s="39">
        <f>Source!F246</f>
        <v>257278.96</v>
      </c>
      <c r="K273" s="40"/>
      <c r="L273" s="35"/>
    </row>
    <row r="275" spans="3:23" s="33" customFormat="1" ht="18">
      <c r="C275" s="33" t="s">
        <v>451</v>
      </c>
      <c r="G275" s="41">
        <f>SUM(M1:M275)</f>
        <v>33270.978574693036</v>
      </c>
      <c r="H275" s="41"/>
      <c r="J275" s="41">
        <f>(Source!F246)</f>
        <v>257278.96</v>
      </c>
      <c r="K275" s="41"/>
      <c r="L275" s="33">
        <f>Source!U18</f>
        <v>596.58</v>
      </c>
      <c r="N275" s="34">
        <f aca="true" t="shared" si="9" ref="N275:W275">N107+N123+N146+N196+N210+N238+N252+N266</f>
        <v>4944.816425120773</v>
      </c>
      <c r="O275" s="34">
        <f t="shared" si="9"/>
        <v>33270.97881623893</v>
      </c>
      <c r="P275" s="34">
        <f t="shared" si="9"/>
        <v>0</v>
      </c>
      <c r="Q275" s="34">
        <f t="shared" si="9"/>
        <v>0</v>
      </c>
      <c r="R275" s="34">
        <f t="shared" si="9"/>
        <v>0</v>
      </c>
      <c r="S275" s="34">
        <f t="shared" si="9"/>
        <v>212945.36</v>
      </c>
      <c r="T275" s="34">
        <f t="shared" si="9"/>
        <v>0</v>
      </c>
      <c r="U275" s="34">
        <f t="shared" si="9"/>
        <v>0</v>
      </c>
      <c r="V275" s="34">
        <f t="shared" si="9"/>
        <v>0</v>
      </c>
      <c r="W275" s="33">
        <f t="shared" si="9"/>
        <v>491.5613526570049</v>
      </c>
    </row>
    <row r="279" spans="1:8" s="4" customFormat="1" ht="12.75">
      <c r="A279" s="4" t="s">
        <v>452</v>
      </c>
      <c r="C279" s="36" t="str">
        <f>IF(Source!AO12&lt;&gt;"",Source!AO12," ")</f>
        <v> </v>
      </c>
      <c r="D279" s="36"/>
      <c r="E279" s="36"/>
      <c r="F279" s="36"/>
      <c r="G279" s="36"/>
      <c r="H279" s="4" t="str">
        <f>IF(Source!R12&lt;&gt;"",Source!R12," ")</f>
        <v> </v>
      </c>
    </row>
    <row r="280" spans="3:7" s="5" customFormat="1" ht="11.25">
      <c r="C280" s="37" t="s">
        <v>453</v>
      </c>
      <c r="D280" s="37"/>
      <c r="E280" s="37"/>
      <c r="F280" s="37"/>
      <c r="G280" s="37"/>
    </row>
    <row r="282" spans="1:8" s="4" customFormat="1" ht="12.75">
      <c r="A282" s="4" t="s">
        <v>454</v>
      </c>
      <c r="C282" s="36" t="str">
        <f>IF(Source!AP12&lt;&gt;"",Source!AP12," ")</f>
        <v> </v>
      </c>
      <c r="D282" s="36"/>
      <c r="E282" s="36"/>
      <c r="F282" s="36"/>
      <c r="G282" s="36"/>
      <c r="H282" s="4" t="str">
        <f>IF(Source!S12&lt;&gt;"",Source!S12," ")</f>
        <v> </v>
      </c>
    </row>
    <row r="283" spans="3:7" s="5" customFormat="1" ht="11.25">
      <c r="C283" s="37" t="s">
        <v>453</v>
      </c>
      <c r="D283" s="37"/>
      <c r="E283" s="37"/>
      <c r="F283" s="37"/>
      <c r="G283" s="37"/>
    </row>
  </sheetData>
  <mergeCells count="76">
    <mergeCell ref="A5:L5"/>
    <mergeCell ref="A6:L6"/>
    <mergeCell ref="G8:H8"/>
    <mergeCell ref="I8:L8"/>
    <mergeCell ref="A10:L10"/>
    <mergeCell ref="B12:L12"/>
    <mergeCell ref="B14:L14"/>
    <mergeCell ref="B15:L15"/>
    <mergeCell ref="A17:L17"/>
    <mergeCell ref="G20:H20"/>
    <mergeCell ref="I20:J20"/>
    <mergeCell ref="C21:F21"/>
    <mergeCell ref="G21:H21"/>
    <mergeCell ref="I21:J21"/>
    <mergeCell ref="K21:L21"/>
    <mergeCell ref="C22:F22"/>
    <mergeCell ref="G22:H22"/>
    <mergeCell ref="I22:J22"/>
    <mergeCell ref="K22:L22"/>
    <mergeCell ref="C23:F23"/>
    <mergeCell ref="G23:H23"/>
    <mergeCell ref="I23:J23"/>
    <mergeCell ref="K23:L23"/>
    <mergeCell ref="C24:F24"/>
    <mergeCell ref="G24:H24"/>
    <mergeCell ref="I24:J24"/>
    <mergeCell ref="K24:L24"/>
    <mergeCell ref="C25:F25"/>
    <mergeCell ref="G25:H25"/>
    <mergeCell ref="I25:J25"/>
    <mergeCell ref="K25:L25"/>
    <mergeCell ref="C26:F26"/>
    <mergeCell ref="G26:H26"/>
    <mergeCell ref="I26:J26"/>
    <mergeCell ref="K26:L26"/>
    <mergeCell ref="C27:F27"/>
    <mergeCell ref="G27:H27"/>
    <mergeCell ref="I27:J27"/>
    <mergeCell ref="K27:L27"/>
    <mergeCell ref="A29:C29"/>
    <mergeCell ref="D36:K36"/>
    <mergeCell ref="J107:K107"/>
    <mergeCell ref="G107:H107"/>
    <mergeCell ref="D109:K109"/>
    <mergeCell ref="D111:K111"/>
    <mergeCell ref="J123:K123"/>
    <mergeCell ref="G123:H123"/>
    <mergeCell ref="D125:K125"/>
    <mergeCell ref="J146:K146"/>
    <mergeCell ref="G146:H146"/>
    <mergeCell ref="D148:K148"/>
    <mergeCell ref="J196:K196"/>
    <mergeCell ref="G196:H196"/>
    <mergeCell ref="D198:K198"/>
    <mergeCell ref="J210:K210"/>
    <mergeCell ref="G210:H210"/>
    <mergeCell ref="D212:K212"/>
    <mergeCell ref="J238:K238"/>
    <mergeCell ref="G238:H238"/>
    <mergeCell ref="D240:K240"/>
    <mergeCell ref="J252:K252"/>
    <mergeCell ref="G252:H252"/>
    <mergeCell ref="D254:K254"/>
    <mergeCell ref="J266:K266"/>
    <mergeCell ref="G266:H266"/>
    <mergeCell ref="J269:K269"/>
    <mergeCell ref="G269:H269"/>
    <mergeCell ref="D271:K271"/>
    <mergeCell ref="C272:I272"/>
    <mergeCell ref="J272:K272"/>
    <mergeCell ref="C280:G280"/>
    <mergeCell ref="C283:G283"/>
    <mergeCell ref="C273:I273"/>
    <mergeCell ref="J273:K273"/>
    <mergeCell ref="J275:K275"/>
    <mergeCell ref="G275:H275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5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250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20594</v>
      </c>
    </row>
    <row r="12" spans="1:103" ht="12.75">
      <c r="A12" s="1">
        <v>1</v>
      </c>
      <c r="B12" s="1">
        <v>1</v>
      </c>
      <c r="C12" s="1">
        <v>0</v>
      </c>
      <c r="D12" s="1">
        <f>ROW(A232)</f>
        <v>232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11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40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10273434</v>
      </c>
      <c r="BE12" s="1" t="s">
        <v>7</v>
      </c>
      <c r="BF12" s="1" t="s">
        <v>8</v>
      </c>
      <c r="BG12" s="1">
        <v>7034864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5708929</v>
      </c>
      <c r="CB12" s="1">
        <v>5708918</v>
      </c>
      <c r="CC12" s="1">
        <v>5708923</v>
      </c>
      <c r="CD12" s="1">
        <v>5708926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1399454</v>
      </c>
      <c r="CL12" s="1" t="s">
        <v>9</v>
      </c>
      <c r="CM12" s="1" t="s">
        <v>10</v>
      </c>
      <c r="CN12" s="1" t="s">
        <v>3</v>
      </c>
      <c r="CO12" s="1" t="s">
        <v>3</v>
      </c>
      <c r="CP12" s="1" t="s">
        <v>3</v>
      </c>
      <c r="CQ12" s="1" t="s">
        <v>3</v>
      </c>
      <c r="CR12" s="1" t="s">
        <v>11</v>
      </c>
      <c r="CS12" s="1">
        <v>6895400</v>
      </c>
      <c r="CT12" s="1">
        <v>0</v>
      </c>
      <c r="CU12" s="1">
        <v>0</v>
      </c>
      <c r="CV12" s="1">
        <v>5740228</v>
      </c>
      <c r="CW12" s="1">
        <v>7283821</v>
      </c>
      <c r="CX12" s="1">
        <v>9332849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B232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Учебный пример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125426.4</v>
      </c>
      <c r="P18" s="2">
        <f t="shared" si="0"/>
        <v>52365.69</v>
      </c>
      <c r="Q18" s="2">
        <f t="shared" si="0"/>
        <v>21881.86</v>
      </c>
      <c r="R18" s="2">
        <f t="shared" si="0"/>
        <v>5087.66</v>
      </c>
      <c r="S18" s="2">
        <f t="shared" si="0"/>
        <v>51178.85</v>
      </c>
      <c r="T18" s="2">
        <f t="shared" si="0"/>
        <v>0</v>
      </c>
      <c r="U18" s="2">
        <f t="shared" si="0"/>
        <v>596.58</v>
      </c>
      <c r="V18" s="2">
        <f t="shared" si="0"/>
        <v>45.91</v>
      </c>
      <c r="W18" s="2">
        <f t="shared" si="0"/>
        <v>0</v>
      </c>
      <c r="X18" s="2">
        <f t="shared" si="0"/>
        <v>50178.42</v>
      </c>
      <c r="Y18" s="2">
        <f t="shared" si="0"/>
        <v>37340.54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ROW(A218)</f>
        <v>218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13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B218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125426.4</v>
      </c>
      <c r="P22" s="2">
        <f t="shared" si="1"/>
        <v>52365.69</v>
      </c>
      <c r="Q22" s="2">
        <f t="shared" si="1"/>
        <v>21881.86</v>
      </c>
      <c r="R22" s="2">
        <f t="shared" si="1"/>
        <v>5087.66</v>
      </c>
      <c r="S22" s="2">
        <f t="shared" si="1"/>
        <v>51178.85</v>
      </c>
      <c r="T22" s="2">
        <f t="shared" si="1"/>
        <v>0</v>
      </c>
      <c r="U22" s="2">
        <f t="shared" si="1"/>
        <v>596.58</v>
      </c>
      <c r="V22" s="2">
        <f t="shared" si="1"/>
        <v>45.91</v>
      </c>
      <c r="W22" s="2">
        <f t="shared" si="1"/>
        <v>0</v>
      </c>
      <c r="X22" s="2">
        <f t="shared" si="1"/>
        <v>50178.42</v>
      </c>
      <c r="Y22" s="2">
        <f t="shared" si="1"/>
        <v>37340.54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ROW(A39)</f>
        <v>39</v>
      </c>
      <c r="E24" s="1"/>
      <c r="F24" s="1" t="s">
        <v>14</v>
      </c>
      <c r="G24" s="1" t="s">
        <v>15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16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B39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Демонтаж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48609.26</v>
      </c>
      <c r="P26" s="2">
        <f t="shared" si="2"/>
        <v>373.43</v>
      </c>
      <c r="Q26" s="2">
        <f t="shared" si="2"/>
        <v>18400.03</v>
      </c>
      <c r="R26" s="2">
        <f t="shared" si="2"/>
        <v>3502.37</v>
      </c>
      <c r="S26" s="2">
        <f t="shared" si="2"/>
        <v>29835.8</v>
      </c>
      <c r="T26" s="2">
        <f t="shared" si="2"/>
        <v>0</v>
      </c>
      <c r="U26" s="2">
        <f t="shared" si="2"/>
        <v>367.08</v>
      </c>
      <c r="V26" s="2">
        <f t="shared" si="2"/>
        <v>32.51</v>
      </c>
      <c r="W26" s="2">
        <f t="shared" si="2"/>
        <v>0</v>
      </c>
      <c r="X26" s="2">
        <f t="shared" si="2"/>
        <v>26578.57</v>
      </c>
      <c r="Y26" s="2">
        <f t="shared" si="2"/>
        <v>22888.8</v>
      </c>
      <c r="Z26" s="2">
        <f t="shared" si="2"/>
        <v>0</v>
      </c>
      <c r="AA26" s="2">
        <f t="shared" si="2"/>
        <v>0</v>
      </c>
      <c r="AB26" s="2">
        <f t="shared" si="2"/>
        <v>48609.26</v>
      </c>
      <c r="AC26" s="2">
        <f t="shared" si="2"/>
        <v>373.43</v>
      </c>
      <c r="AD26" s="2">
        <f t="shared" si="2"/>
        <v>18400.03</v>
      </c>
      <c r="AE26" s="2">
        <f t="shared" si="2"/>
        <v>3502.37</v>
      </c>
      <c r="AF26" s="2">
        <f t="shared" si="2"/>
        <v>29835.8</v>
      </c>
      <c r="AG26" s="2">
        <f t="shared" si="2"/>
        <v>0</v>
      </c>
      <c r="AH26" s="2">
        <f t="shared" si="2"/>
        <v>367.08</v>
      </c>
      <c r="AI26" s="2">
        <f t="shared" si="2"/>
        <v>32.51</v>
      </c>
      <c r="AJ26" s="2">
        <f t="shared" si="2"/>
        <v>0</v>
      </c>
      <c r="AK26" s="2">
        <f t="shared" si="2"/>
        <v>26578.57</v>
      </c>
      <c r="AL26" s="2">
        <f t="shared" si="2"/>
        <v>22888.8</v>
      </c>
      <c r="AM26" s="2">
        <f t="shared" si="2"/>
        <v>0</v>
      </c>
    </row>
    <row r="28" spans="1:154" ht="12.75">
      <c r="A28">
        <v>17</v>
      </c>
      <c r="B28">
        <v>1</v>
      </c>
      <c r="C28">
        <f>ROW(SmtRes!A6)</f>
        <v>6</v>
      </c>
      <c r="D28">
        <f>ROW(EtalonRes!A6)</f>
        <v>6</v>
      </c>
      <c r="E28" t="s">
        <v>17</v>
      </c>
      <c r="F28" t="s">
        <v>18</v>
      </c>
      <c r="G28" t="s">
        <v>19</v>
      </c>
      <c r="H28" t="s">
        <v>20</v>
      </c>
      <c r="I28">
        <v>0.35</v>
      </c>
      <c r="J28">
        <v>0</v>
      </c>
      <c r="O28">
        <f aca="true" t="shared" si="3" ref="O28:O37">ROUND(CP28,2)</f>
        <v>8939.9</v>
      </c>
      <c r="P28">
        <f aca="true" t="shared" si="4" ref="P28:P37">ROUND(CQ28*I28,2)</f>
        <v>0</v>
      </c>
      <c r="Q28">
        <f aca="true" t="shared" si="5" ref="Q28:Q37">ROUND(CR28*I28,2)</f>
        <v>4988.4</v>
      </c>
      <c r="R28">
        <f aca="true" t="shared" si="6" ref="R28:R37">ROUND(CS28*I28,2)</f>
        <v>984.64</v>
      </c>
      <c r="S28">
        <f aca="true" t="shared" si="7" ref="S28:S37">ROUND(CT28*I28,2)</f>
        <v>3951.5</v>
      </c>
      <c r="T28">
        <f aca="true" t="shared" si="8" ref="T28:T37">ROUND(CU28*I28,2)</f>
        <v>0</v>
      </c>
      <c r="U28">
        <f aca="true" t="shared" si="9" ref="U28:U37">CV28*I28</f>
        <v>44.757999999999996</v>
      </c>
      <c r="V28">
        <f aca="true" t="shared" si="10" ref="V28:V37">CW28*I28</f>
        <v>9.1875</v>
      </c>
      <c r="W28">
        <f aca="true" t="shared" si="11" ref="W28:W37">ROUND(CX28*I28,2)</f>
        <v>0</v>
      </c>
      <c r="X28">
        <f aca="true" t="shared" si="12" ref="X28:X37">ROUND(CY28,2)</f>
        <v>3711.98</v>
      </c>
      <c r="Y28">
        <f aca="true" t="shared" si="13" ref="Y28:Y37">ROUND(CZ28,2)</f>
        <v>3356.58</v>
      </c>
      <c r="AA28">
        <v>0</v>
      </c>
      <c r="AB28">
        <f aca="true" t="shared" si="14" ref="AB28:AB37">(AC28+AD28+AF28)</f>
        <v>4337.421</v>
      </c>
      <c r="AC28">
        <f aca="true" t="shared" si="15" ref="AC28:AC37">(ES28)</f>
        <v>0</v>
      </c>
      <c r="AD28">
        <f aca="true" t="shared" si="16" ref="AD28:AD37">((ET28*1.25))</f>
        <v>3246.6000000000004</v>
      </c>
      <c r="AE28">
        <f aca="true" t="shared" si="17" ref="AE28:AE37">((EU28*1.25))</f>
        <v>271.8125</v>
      </c>
      <c r="AF28">
        <f aca="true" t="shared" si="18" ref="AF28:AF37">((EV28*1.15))</f>
        <v>1090.821</v>
      </c>
      <c r="AG28">
        <f aca="true" t="shared" si="19" ref="AG28:AG37">(AP28)</f>
        <v>0</v>
      </c>
      <c r="AH28">
        <f aca="true" t="shared" si="20" ref="AH28:AH37">((EW28*1.15))</f>
        <v>127.88</v>
      </c>
      <c r="AI28">
        <f aca="true" t="shared" si="21" ref="AI28:AI37">((EX28*1.25))</f>
        <v>26.25</v>
      </c>
      <c r="AJ28">
        <f aca="true" t="shared" si="22" ref="AJ28:AJ37">(AS28)</f>
        <v>0</v>
      </c>
      <c r="AK28">
        <v>3545.82</v>
      </c>
      <c r="AL28">
        <v>0</v>
      </c>
      <c r="AM28">
        <v>2597.28</v>
      </c>
      <c r="AN28">
        <v>217.45</v>
      </c>
      <c r="AO28">
        <v>948.54</v>
      </c>
      <c r="AP28">
        <v>0</v>
      </c>
      <c r="AQ28">
        <v>111.2</v>
      </c>
      <c r="AR28">
        <v>21</v>
      </c>
      <c r="AS28">
        <v>0</v>
      </c>
      <c r="AT28">
        <f aca="true" t="shared" si="23" ref="AT28:AT37">(BZ28*0.94)</f>
        <v>75.19999999999999</v>
      </c>
      <c r="AU28">
        <f aca="true" t="shared" si="24" ref="AU28:AU37">CA28</f>
        <v>68</v>
      </c>
      <c r="AV28">
        <v>1</v>
      </c>
      <c r="AW28">
        <v>1</v>
      </c>
      <c r="AX28">
        <v>1</v>
      </c>
      <c r="AY28">
        <v>1</v>
      </c>
      <c r="AZ28">
        <v>7.3</v>
      </c>
      <c r="BA28">
        <v>10.35</v>
      </c>
      <c r="BB28">
        <v>4.39</v>
      </c>
      <c r="BC28">
        <v>1</v>
      </c>
      <c r="BH28">
        <v>0</v>
      </c>
      <c r="BI28">
        <v>1</v>
      </c>
      <c r="BJ28" t="s">
        <v>21</v>
      </c>
      <c r="BM28">
        <v>217</v>
      </c>
      <c r="BN28">
        <v>0</v>
      </c>
      <c r="BO28" t="s">
        <v>18</v>
      </c>
      <c r="BP28">
        <v>1</v>
      </c>
      <c r="BQ28">
        <v>6</v>
      </c>
      <c r="BR28">
        <v>0</v>
      </c>
      <c r="BS28">
        <v>10.35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80</v>
      </c>
      <c r="CA28">
        <v>68</v>
      </c>
      <c r="CF28">
        <v>0</v>
      </c>
      <c r="CG28">
        <v>0</v>
      </c>
      <c r="CM28">
        <v>0</v>
      </c>
      <c r="CO28">
        <v>0</v>
      </c>
      <c r="CP28">
        <f aca="true" t="shared" si="25" ref="CP28:CP37">(P28+Q28+S28)</f>
        <v>8939.9</v>
      </c>
      <c r="CQ28">
        <f aca="true" t="shared" si="26" ref="CQ28:CQ37">(AC28)*BC28</f>
        <v>0</v>
      </c>
      <c r="CR28">
        <f aca="true" t="shared" si="27" ref="CR28:CR37">(AD28)*BB28</f>
        <v>14252.574</v>
      </c>
      <c r="CS28">
        <f aca="true" t="shared" si="28" ref="CS28:CS37">(AE28)*BS28</f>
        <v>2813.259375</v>
      </c>
      <c r="CT28">
        <f aca="true" t="shared" si="29" ref="CT28:CT37">(AF28)*BA28</f>
        <v>11289.997349999998</v>
      </c>
      <c r="CU28">
        <f aca="true" t="shared" si="30" ref="CU28:CU37">(AG28)*BT28</f>
        <v>0</v>
      </c>
      <c r="CV28">
        <f aca="true" t="shared" si="31" ref="CV28:CV37">(AH28)*BU28</f>
        <v>127.88</v>
      </c>
      <c r="CW28">
        <f aca="true" t="shared" si="32" ref="CW28:CW37">(AI28)*BV28</f>
        <v>26.25</v>
      </c>
      <c r="CX28">
        <f aca="true" t="shared" si="33" ref="CX28:CX37">(AJ28)*BW28</f>
        <v>0</v>
      </c>
      <c r="CY28">
        <f aca="true" t="shared" si="34" ref="CY28:CY37">(((S28+R28)*AT28)/100)</f>
        <v>3711.9772799999996</v>
      </c>
      <c r="CZ28">
        <f aca="true" t="shared" si="35" ref="CZ28:CZ37">(((S28+R28)*CA28)/100)</f>
        <v>3356.5752</v>
      </c>
      <c r="DE28" t="s">
        <v>22</v>
      </c>
      <c r="DF28" t="s">
        <v>22</v>
      </c>
      <c r="DG28" t="s">
        <v>23</v>
      </c>
      <c r="DI28" t="s">
        <v>23</v>
      </c>
      <c r="DJ28" t="s">
        <v>22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20</v>
      </c>
      <c r="DW28" t="s">
        <v>24</v>
      </c>
      <c r="DX28">
        <v>100</v>
      </c>
      <c r="EE28">
        <v>7034947</v>
      </c>
      <c r="EF28">
        <v>6</v>
      </c>
      <c r="EG28" t="s">
        <v>25</v>
      </c>
      <c r="EH28">
        <v>0</v>
      </c>
      <c r="EJ28">
        <v>1</v>
      </c>
      <c r="EK28">
        <v>217</v>
      </c>
      <c r="EL28" t="s">
        <v>26</v>
      </c>
      <c r="EM28" t="s">
        <v>27</v>
      </c>
      <c r="EP28" t="s">
        <v>28</v>
      </c>
      <c r="EQ28">
        <v>0</v>
      </c>
      <c r="ER28">
        <v>3545.82</v>
      </c>
      <c r="ES28">
        <v>0</v>
      </c>
      <c r="ET28">
        <v>2597.28</v>
      </c>
      <c r="EU28">
        <v>217.45</v>
      </c>
      <c r="EV28">
        <v>948.54</v>
      </c>
      <c r="EW28">
        <v>111.2</v>
      </c>
      <c r="EX28">
        <v>21</v>
      </c>
    </row>
    <row r="29" spans="1:154" ht="12.75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29</v>
      </c>
      <c r="F29" t="s">
        <v>30</v>
      </c>
      <c r="G29" t="s">
        <v>31</v>
      </c>
      <c r="H29" t="s">
        <v>32</v>
      </c>
      <c r="I29">
        <v>1.21</v>
      </c>
      <c r="J29">
        <v>0</v>
      </c>
      <c r="O29">
        <f t="shared" si="3"/>
        <v>36893.68</v>
      </c>
      <c r="P29">
        <f t="shared" si="4"/>
        <v>0</v>
      </c>
      <c r="Q29">
        <f t="shared" si="5"/>
        <v>13399.51</v>
      </c>
      <c r="R29">
        <f t="shared" si="6"/>
        <v>2503.6</v>
      </c>
      <c r="S29">
        <f t="shared" si="7"/>
        <v>23494.17</v>
      </c>
      <c r="T29">
        <f t="shared" si="8"/>
        <v>0</v>
      </c>
      <c r="U29">
        <f t="shared" si="9"/>
        <v>295.56851499999993</v>
      </c>
      <c r="V29">
        <f t="shared" si="10"/>
        <v>23.216874999999998</v>
      </c>
      <c r="W29">
        <f t="shared" si="11"/>
        <v>0</v>
      </c>
      <c r="X29">
        <f t="shared" si="12"/>
        <v>21016.6</v>
      </c>
      <c r="Y29">
        <f t="shared" si="13"/>
        <v>18198.44</v>
      </c>
      <c r="AA29">
        <v>0</v>
      </c>
      <c r="AB29">
        <f t="shared" si="14"/>
        <v>4392.8189999999995</v>
      </c>
      <c r="AC29">
        <f t="shared" si="15"/>
        <v>0</v>
      </c>
      <c r="AD29">
        <f t="shared" si="16"/>
        <v>2516.8125</v>
      </c>
      <c r="AE29">
        <f t="shared" si="17"/>
        <v>199.91250000000002</v>
      </c>
      <c r="AF29">
        <f t="shared" si="18"/>
        <v>1876.0064999999997</v>
      </c>
      <c r="AG29">
        <f t="shared" si="19"/>
        <v>0</v>
      </c>
      <c r="AH29">
        <f t="shared" si="20"/>
        <v>244.27149999999997</v>
      </c>
      <c r="AI29">
        <f t="shared" si="21"/>
        <v>19.1875</v>
      </c>
      <c r="AJ29">
        <f t="shared" si="22"/>
        <v>0</v>
      </c>
      <c r="AK29">
        <v>3644.76</v>
      </c>
      <c r="AL29">
        <v>0</v>
      </c>
      <c r="AM29">
        <v>2013.45</v>
      </c>
      <c r="AN29">
        <v>159.93</v>
      </c>
      <c r="AO29">
        <v>1631.31</v>
      </c>
      <c r="AP29">
        <v>0</v>
      </c>
      <c r="AQ29">
        <v>212.41</v>
      </c>
      <c r="AR29">
        <v>15.35</v>
      </c>
      <c r="AS29">
        <v>0</v>
      </c>
      <c r="AT29">
        <f t="shared" si="23"/>
        <v>80.83999999999999</v>
      </c>
      <c r="AU29">
        <f t="shared" si="24"/>
        <v>70</v>
      </c>
      <c r="AV29">
        <v>1</v>
      </c>
      <c r="AW29">
        <v>1</v>
      </c>
      <c r="AX29">
        <v>1</v>
      </c>
      <c r="AY29">
        <v>1</v>
      </c>
      <c r="AZ29">
        <v>8.34</v>
      </c>
      <c r="BA29">
        <v>10.35</v>
      </c>
      <c r="BB29">
        <v>4.4</v>
      </c>
      <c r="BC29">
        <v>1</v>
      </c>
      <c r="BH29">
        <v>0</v>
      </c>
      <c r="BI29">
        <v>1</v>
      </c>
      <c r="BJ29" t="s">
        <v>33</v>
      </c>
      <c r="BM29">
        <v>213</v>
      </c>
      <c r="BN29">
        <v>0</v>
      </c>
      <c r="BO29" t="s">
        <v>30</v>
      </c>
      <c r="BP29">
        <v>1</v>
      </c>
      <c r="BQ29">
        <v>6</v>
      </c>
      <c r="BR29">
        <v>0</v>
      </c>
      <c r="BS29">
        <v>10.35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86</v>
      </c>
      <c r="CA29">
        <v>70</v>
      </c>
      <c r="CF29">
        <v>0</v>
      </c>
      <c r="CG29">
        <v>0</v>
      </c>
      <c r="CM29">
        <v>0</v>
      </c>
      <c r="CO29">
        <v>0</v>
      </c>
      <c r="CP29">
        <f t="shared" si="25"/>
        <v>36893.68</v>
      </c>
      <c r="CQ29">
        <f t="shared" si="26"/>
        <v>0</v>
      </c>
      <c r="CR29">
        <f t="shared" si="27"/>
        <v>11073.975</v>
      </c>
      <c r="CS29">
        <f t="shared" si="28"/>
        <v>2069.094375</v>
      </c>
      <c r="CT29">
        <f t="shared" si="29"/>
        <v>19416.667274999996</v>
      </c>
      <c r="CU29">
        <f t="shared" si="30"/>
        <v>0</v>
      </c>
      <c r="CV29">
        <f t="shared" si="31"/>
        <v>244.27149999999997</v>
      </c>
      <c r="CW29">
        <f t="shared" si="32"/>
        <v>19.1875</v>
      </c>
      <c r="CX29">
        <f t="shared" si="33"/>
        <v>0</v>
      </c>
      <c r="CY29">
        <f t="shared" si="34"/>
        <v>21016.597267999994</v>
      </c>
      <c r="CZ29">
        <f t="shared" si="35"/>
        <v>18198.439</v>
      </c>
      <c r="DE29" t="s">
        <v>22</v>
      </c>
      <c r="DF29" t="s">
        <v>22</v>
      </c>
      <c r="DG29" t="s">
        <v>23</v>
      </c>
      <c r="DI29" t="s">
        <v>23</v>
      </c>
      <c r="DJ29" t="s">
        <v>22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32</v>
      </c>
      <c r="DW29" t="s">
        <v>34</v>
      </c>
      <c r="DX29">
        <v>10</v>
      </c>
      <c r="EE29">
        <v>7034943</v>
      </c>
      <c r="EF29">
        <v>6</v>
      </c>
      <c r="EG29" t="s">
        <v>25</v>
      </c>
      <c r="EH29">
        <v>0</v>
      </c>
      <c r="EJ29">
        <v>1</v>
      </c>
      <c r="EK29">
        <v>213</v>
      </c>
      <c r="EL29" t="s">
        <v>35</v>
      </c>
      <c r="EM29" t="s">
        <v>36</v>
      </c>
      <c r="EP29" t="s">
        <v>387</v>
      </c>
      <c r="EQ29">
        <v>0</v>
      </c>
      <c r="ER29">
        <v>3644.76</v>
      </c>
      <c r="ES29">
        <v>0</v>
      </c>
      <c r="ET29">
        <v>2013.45</v>
      </c>
      <c r="EU29">
        <v>159.93</v>
      </c>
      <c r="EV29">
        <v>1631.31</v>
      </c>
      <c r="EW29">
        <v>212.41</v>
      </c>
      <c r="EX29">
        <v>15.35</v>
      </c>
    </row>
    <row r="30" spans="1:154" ht="12.75">
      <c r="A30">
        <v>17</v>
      </c>
      <c r="B30">
        <v>1</v>
      </c>
      <c r="C30">
        <f>ROW(SmtRes!A15)</f>
        <v>15</v>
      </c>
      <c r="D30">
        <f>ROW(EtalonRes!A15)</f>
        <v>15</v>
      </c>
      <c r="E30" t="s">
        <v>37</v>
      </c>
      <c r="F30" t="s">
        <v>38</v>
      </c>
      <c r="G30" t="s">
        <v>39</v>
      </c>
      <c r="H30" t="s">
        <v>20</v>
      </c>
      <c r="I30">
        <v>0.0314</v>
      </c>
      <c r="J30">
        <v>0</v>
      </c>
      <c r="O30">
        <f t="shared" si="3"/>
        <v>130.73</v>
      </c>
      <c r="P30">
        <f t="shared" si="4"/>
        <v>0</v>
      </c>
      <c r="Q30">
        <f t="shared" si="5"/>
        <v>3.53</v>
      </c>
      <c r="R30">
        <f t="shared" si="6"/>
        <v>4.12</v>
      </c>
      <c r="S30">
        <f t="shared" si="7"/>
        <v>127.2</v>
      </c>
      <c r="T30">
        <f t="shared" si="8"/>
        <v>0</v>
      </c>
      <c r="U30">
        <f t="shared" si="9"/>
        <v>1.4407889999999999</v>
      </c>
      <c r="V30">
        <f t="shared" si="10"/>
        <v>0.0294375</v>
      </c>
      <c r="W30">
        <f t="shared" si="11"/>
        <v>0</v>
      </c>
      <c r="X30">
        <f t="shared" si="12"/>
        <v>91.35</v>
      </c>
      <c r="Y30">
        <f t="shared" si="13"/>
        <v>65.66</v>
      </c>
      <c r="AA30">
        <v>0</v>
      </c>
      <c r="AB30">
        <f t="shared" si="14"/>
        <v>410.1525</v>
      </c>
      <c r="AC30">
        <f t="shared" si="15"/>
        <v>0</v>
      </c>
      <c r="AD30">
        <f t="shared" si="16"/>
        <v>18.75</v>
      </c>
      <c r="AE30">
        <f t="shared" si="17"/>
        <v>12.662500000000001</v>
      </c>
      <c r="AF30">
        <f t="shared" si="18"/>
        <v>391.4025</v>
      </c>
      <c r="AG30">
        <f t="shared" si="19"/>
        <v>0</v>
      </c>
      <c r="AH30">
        <f t="shared" si="20"/>
        <v>45.885</v>
      </c>
      <c r="AI30">
        <f t="shared" si="21"/>
        <v>0.9375</v>
      </c>
      <c r="AJ30">
        <f t="shared" si="22"/>
        <v>0</v>
      </c>
      <c r="AK30">
        <v>355.35</v>
      </c>
      <c r="AL30">
        <v>0</v>
      </c>
      <c r="AM30">
        <v>15</v>
      </c>
      <c r="AN30">
        <v>10.13</v>
      </c>
      <c r="AO30">
        <v>340.35</v>
      </c>
      <c r="AP30">
        <v>0</v>
      </c>
      <c r="AQ30">
        <v>39.9</v>
      </c>
      <c r="AR30">
        <v>0.75</v>
      </c>
      <c r="AS30">
        <v>0</v>
      </c>
      <c r="AT30">
        <f t="shared" si="23"/>
        <v>69.56</v>
      </c>
      <c r="AU30">
        <f t="shared" si="24"/>
        <v>50</v>
      </c>
      <c r="AV30">
        <v>1</v>
      </c>
      <c r="AW30">
        <v>1</v>
      </c>
      <c r="AX30">
        <v>1</v>
      </c>
      <c r="AY30">
        <v>1</v>
      </c>
      <c r="AZ30">
        <v>10.06</v>
      </c>
      <c r="BA30">
        <v>10.35</v>
      </c>
      <c r="BB30">
        <v>6</v>
      </c>
      <c r="BC30">
        <v>1</v>
      </c>
      <c r="BH30">
        <v>0</v>
      </c>
      <c r="BI30">
        <v>1</v>
      </c>
      <c r="BJ30" t="s">
        <v>40</v>
      </c>
      <c r="BM30">
        <v>225</v>
      </c>
      <c r="BN30">
        <v>0</v>
      </c>
      <c r="BO30" t="s">
        <v>38</v>
      </c>
      <c r="BP30">
        <v>1</v>
      </c>
      <c r="BQ30">
        <v>6</v>
      </c>
      <c r="BR30">
        <v>0</v>
      </c>
      <c r="BS30">
        <v>10.35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74</v>
      </c>
      <c r="CA30">
        <v>50</v>
      </c>
      <c r="CF30">
        <v>0</v>
      </c>
      <c r="CG30">
        <v>0</v>
      </c>
      <c r="CM30">
        <v>0</v>
      </c>
      <c r="CO30">
        <v>0</v>
      </c>
      <c r="CP30">
        <f t="shared" si="25"/>
        <v>130.73</v>
      </c>
      <c r="CQ30">
        <f t="shared" si="26"/>
        <v>0</v>
      </c>
      <c r="CR30">
        <f t="shared" si="27"/>
        <v>112.5</v>
      </c>
      <c r="CS30">
        <f t="shared" si="28"/>
        <v>131.05687500000002</v>
      </c>
      <c r="CT30">
        <f t="shared" si="29"/>
        <v>4051.0158749999996</v>
      </c>
      <c r="CU30">
        <f t="shared" si="30"/>
        <v>0</v>
      </c>
      <c r="CV30">
        <f t="shared" si="31"/>
        <v>45.885</v>
      </c>
      <c r="CW30">
        <f t="shared" si="32"/>
        <v>0.9375</v>
      </c>
      <c r="CX30">
        <f t="shared" si="33"/>
        <v>0</v>
      </c>
      <c r="CY30">
        <f t="shared" si="34"/>
        <v>91.34619199999999</v>
      </c>
      <c r="CZ30">
        <f t="shared" si="35"/>
        <v>65.66</v>
      </c>
      <c r="DE30" t="s">
        <v>22</v>
      </c>
      <c r="DF30" t="s">
        <v>22</v>
      </c>
      <c r="DG30" t="s">
        <v>23</v>
      </c>
      <c r="DI30" t="s">
        <v>23</v>
      </c>
      <c r="DJ30" t="s">
        <v>22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20</v>
      </c>
      <c r="DW30" t="s">
        <v>41</v>
      </c>
      <c r="DX30">
        <v>100</v>
      </c>
      <c r="EE30">
        <v>7034955</v>
      </c>
      <c r="EF30">
        <v>6</v>
      </c>
      <c r="EG30" t="s">
        <v>25</v>
      </c>
      <c r="EH30">
        <v>0</v>
      </c>
      <c r="EJ30">
        <v>1</v>
      </c>
      <c r="EK30">
        <v>225</v>
      </c>
      <c r="EL30" t="s">
        <v>42</v>
      </c>
      <c r="EM30" t="s">
        <v>43</v>
      </c>
      <c r="EP30" t="s">
        <v>44</v>
      </c>
      <c r="EQ30">
        <v>0</v>
      </c>
      <c r="ER30">
        <v>355.35</v>
      </c>
      <c r="ES30">
        <v>0</v>
      </c>
      <c r="ET30">
        <v>15</v>
      </c>
      <c r="EU30">
        <v>10.13</v>
      </c>
      <c r="EV30">
        <v>340.35</v>
      </c>
      <c r="EW30">
        <v>39.9</v>
      </c>
      <c r="EX30">
        <v>0.75</v>
      </c>
    </row>
    <row r="31" spans="1:154" ht="12.75">
      <c r="A31">
        <v>17</v>
      </c>
      <c r="B31">
        <v>1</v>
      </c>
      <c r="C31">
        <f>ROW(SmtRes!A21)</f>
        <v>21</v>
      </c>
      <c r="D31">
        <f>ROW(EtalonRes!A21)</f>
        <v>21</v>
      </c>
      <c r="E31" t="s">
        <v>45</v>
      </c>
      <c r="F31" t="s">
        <v>46</v>
      </c>
      <c r="G31" t="s">
        <v>47</v>
      </c>
      <c r="H31" t="s">
        <v>20</v>
      </c>
      <c r="I31">
        <v>0.0675</v>
      </c>
      <c r="J31">
        <v>0</v>
      </c>
      <c r="O31">
        <f t="shared" si="3"/>
        <v>1334.79</v>
      </c>
      <c r="P31">
        <f t="shared" si="4"/>
        <v>288.24</v>
      </c>
      <c r="Q31">
        <f t="shared" si="5"/>
        <v>6.78</v>
      </c>
      <c r="R31">
        <f t="shared" si="6"/>
        <v>7.9</v>
      </c>
      <c r="S31">
        <f t="shared" si="7"/>
        <v>1039.77</v>
      </c>
      <c r="T31">
        <f t="shared" si="8"/>
        <v>0</v>
      </c>
      <c r="U31">
        <f t="shared" si="9"/>
        <v>11.33868375</v>
      </c>
      <c r="V31">
        <f t="shared" si="10"/>
        <v>0.056531250000000005</v>
      </c>
      <c r="W31">
        <f t="shared" si="11"/>
        <v>0</v>
      </c>
      <c r="X31">
        <f t="shared" si="12"/>
        <v>778</v>
      </c>
      <c r="Y31">
        <f t="shared" si="13"/>
        <v>523.84</v>
      </c>
      <c r="AA31">
        <v>0</v>
      </c>
      <c r="AB31">
        <f t="shared" si="14"/>
        <v>2628.7870000000003</v>
      </c>
      <c r="AC31">
        <f t="shared" si="15"/>
        <v>1123.73</v>
      </c>
      <c r="AD31">
        <f t="shared" si="16"/>
        <v>16.75</v>
      </c>
      <c r="AE31">
        <f t="shared" si="17"/>
        <v>11.3125</v>
      </c>
      <c r="AF31">
        <f t="shared" si="18"/>
        <v>1488.307</v>
      </c>
      <c r="AG31">
        <f t="shared" si="19"/>
        <v>0</v>
      </c>
      <c r="AH31">
        <f t="shared" si="20"/>
        <v>167.98049999999998</v>
      </c>
      <c r="AI31">
        <f t="shared" si="21"/>
        <v>0.8375</v>
      </c>
      <c r="AJ31">
        <f t="shared" si="22"/>
        <v>0</v>
      </c>
      <c r="AK31">
        <v>2431.31</v>
      </c>
      <c r="AL31">
        <v>1123.73</v>
      </c>
      <c r="AM31">
        <v>13.4</v>
      </c>
      <c r="AN31">
        <v>9.05</v>
      </c>
      <c r="AO31">
        <v>1294.18</v>
      </c>
      <c r="AP31">
        <v>0</v>
      </c>
      <c r="AQ31">
        <v>146.07</v>
      </c>
      <c r="AR31">
        <v>0.67</v>
      </c>
      <c r="AS31">
        <v>0</v>
      </c>
      <c r="AT31">
        <f t="shared" si="23"/>
        <v>74.25999999999999</v>
      </c>
      <c r="AU31">
        <f t="shared" si="24"/>
        <v>50</v>
      </c>
      <c r="AV31">
        <v>1</v>
      </c>
      <c r="AW31">
        <v>1</v>
      </c>
      <c r="AX31">
        <v>1</v>
      </c>
      <c r="AY31">
        <v>1</v>
      </c>
      <c r="AZ31">
        <v>8.39</v>
      </c>
      <c r="BA31">
        <v>10.35</v>
      </c>
      <c r="BB31">
        <v>6</v>
      </c>
      <c r="BC31">
        <v>3.8</v>
      </c>
      <c r="BH31">
        <v>0</v>
      </c>
      <c r="BI31">
        <v>1</v>
      </c>
      <c r="BJ31" t="s">
        <v>48</v>
      </c>
      <c r="BM31">
        <v>221</v>
      </c>
      <c r="BN31">
        <v>0</v>
      </c>
      <c r="BO31" t="s">
        <v>46</v>
      </c>
      <c r="BP31">
        <v>1</v>
      </c>
      <c r="BQ31">
        <v>6</v>
      </c>
      <c r="BR31">
        <v>0</v>
      </c>
      <c r="BS31">
        <v>10.35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79</v>
      </c>
      <c r="CA31">
        <v>50</v>
      </c>
      <c r="CF31">
        <v>0</v>
      </c>
      <c r="CG31">
        <v>0</v>
      </c>
      <c r="CM31">
        <v>0</v>
      </c>
      <c r="CO31">
        <v>0</v>
      </c>
      <c r="CP31">
        <f t="shared" si="25"/>
        <v>1334.79</v>
      </c>
      <c r="CQ31">
        <f t="shared" si="26"/>
        <v>4270.174</v>
      </c>
      <c r="CR31">
        <f t="shared" si="27"/>
        <v>100.5</v>
      </c>
      <c r="CS31">
        <f t="shared" si="28"/>
        <v>117.084375</v>
      </c>
      <c r="CT31">
        <f t="shared" si="29"/>
        <v>15403.97745</v>
      </c>
      <c r="CU31">
        <f t="shared" si="30"/>
        <v>0</v>
      </c>
      <c r="CV31">
        <f t="shared" si="31"/>
        <v>167.98049999999998</v>
      </c>
      <c r="CW31">
        <f t="shared" si="32"/>
        <v>0.8375</v>
      </c>
      <c r="CX31">
        <f t="shared" si="33"/>
        <v>0</v>
      </c>
      <c r="CY31">
        <f t="shared" si="34"/>
        <v>777.999742</v>
      </c>
      <c r="CZ31">
        <f t="shared" si="35"/>
        <v>523.835</v>
      </c>
      <c r="DE31" t="s">
        <v>22</v>
      </c>
      <c r="DF31" t="s">
        <v>22</v>
      </c>
      <c r="DG31" t="s">
        <v>23</v>
      </c>
      <c r="DI31" t="s">
        <v>23</v>
      </c>
      <c r="DJ31" t="s">
        <v>22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20</v>
      </c>
      <c r="DW31" t="s">
        <v>49</v>
      </c>
      <c r="DX31">
        <v>100</v>
      </c>
      <c r="EE31">
        <v>7034951</v>
      </c>
      <c r="EF31">
        <v>6</v>
      </c>
      <c r="EG31" t="s">
        <v>25</v>
      </c>
      <c r="EH31">
        <v>0</v>
      </c>
      <c r="EJ31">
        <v>1</v>
      </c>
      <c r="EK31">
        <v>221</v>
      </c>
      <c r="EL31" t="s">
        <v>50</v>
      </c>
      <c r="EM31" t="s">
        <v>51</v>
      </c>
      <c r="EP31" t="s">
        <v>52</v>
      </c>
      <c r="EQ31">
        <v>0</v>
      </c>
      <c r="ER31">
        <v>2431.31</v>
      </c>
      <c r="ES31">
        <v>1123.73</v>
      </c>
      <c r="ET31">
        <v>13.4</v>
      </c>
      <c r="EU31">
        <v>9.05</v>
      </c>
      <c r="EV31">
        <v>1294.18</v>
      </c>
      <c r="EW31">
        <v>146.07</v>
      </c>
      <c r="EX31">
        <v>0.67</v>
      </c>
    </row>
    <row r="32" spans="1:154" ht="12.75">
      <c r="A32">
        <v>17</v>
      </c>
      <c r="B32">
        <v>1</v>
      </c>
      <c r="C32">
        <f>ROW(SmtRes!A25)</f>
        <v>25</v>
      </c>
      <c r="D32">
        <f>ROW(EtalonRes!A25)</f>
        <v>25</v>
      </c>
      <c r="E32" t="s">
        <v>53</v>
      </c>
      <c r="F32" t="s">
        <v>54</v>
      </c>
      <c r="G32" t="s">
        <v>55</v>
      </c>
      <c r="H32" t="s">
        <v>20</v>
      </c>
      <c r="I32">
        <v>0.3645</v>
      </c>
      <c r="J32">
        <v>0</v>
      </c>
      <c r="O32">
        <f t="shared" si="3"/>
        <v>212.22</v>
      </c>
      <c r="P32">
        <f t="shared" si="4"/>
        <v>5.97</v>
      </c>
      <c r="Q32">
        <f t="shared" si="5"/>
        <v>0</v>
      </c>
      <c r="R32">
        <f t="shared" si="6"/>
        <v>0</v>
      </c>
      <c r="S32">
        <f t="shared" si="7"/>
        <v>206.25</v>
      </c>
      <c r="T32">
        <f t="shared" si="8"/>
        <v>0</v>
      </c>
      <c r="U32">
        <f t="shared" si="9"/>
        <v>2.5066664999999997</v>
      </c>
      <c r="V32">
        <f t="shared" si="10"/>
        <v>0</v>
      </c>
      <c r="W32">
        <f t="shared" si="11"/>
        <v>0</v>
      </c>
      <c r="X32">
        <f t="shared" si="12"/>
        <v>155.1</v>
      </c>
      <c r="Y32">
        <f t="shared" si="13"/>
        <v>103.13</v>
      </c>
      <c r="AA32">
        <v>0</v>
      </c>
      <c r="AB32">
        <f t="shared" si="14"/>
        <v>62.22099999999999</v>
      </c>
      <c r="AC32">
        <f t="shared" si="15"/>
        <v>7.55</v>
      </c>
      <c r="AD32">
        <f t="shared" si="16"/>
        <v>0</v>
      </c>
      <c r="AE32">
        <f t="shared" si="17"/>
        <v>0</v>
      </c>
      <c r="AF32">
        <f t="shared" si="18"/>
        <v>54.67099999999999</v>
      </c>
      <c r="AG32">
        <f t="shared" si="19"/>
        <v>0</v>
      </c>
      <c r="AH32">
        <f t="shared" si="20"/>
        <v>6.877</v>
      </c>
      <c r="AI32">
        <f t="shared" si="21"/>
        <v>0</v>
      </c>
      <c r="AJ32">
        <f t="shared" si="22"/>
        <v>0</v>
      </c>
      <c r="AK32">
        <v>55.09</v>
      </c>
      <c r="AL32">
        <v>7.55</v>
      </c>
      <c r="AM32">
        <v>0</v>
      </c>
      <c r="AN32">
        <v>0</v>
      </c>
      <c r="AO32">
        <v>47.54</v>
      </c>
      <c r="AP32">
        <v>0</v>
      </c>
      <c r="AQ32">
        <v>5.98</v>
      </c>
      <c r="AR32">
        <v>0</v>
      </c>
      <c r="AS32">
        <v>0</v>
      </c>
      <c r="AT32">
        <f t="shared" si="23"/>
        <v>75.19999999999999</v>
      </c>
      <c r="AU32">
        <f t="shared" si="24"/>
        <v>50</v>
      </c>
      <c r="AV32">
        <v>1</v>
      </c>
      <c r="AW32">
        <v>1</v>
      </c>
      <c r="AX32">
        <v>1</v>
      </c>
      <c r="AY32">
        <v>1</v>
      </c>
      <c r="AZ32">
        <v>9.62</v>
      </c>
      <c r="BA32">
        <v>10.35</v>
      </c>
      <c r="BB32">
        <v>1</v>
      </c>
      <c r="BC32">
        <v>2.17</v>
      </c>
      <c r="BH32">
        <v>0</v>
      </c>
      <c r="BI32">
        <v>1</v>
      </c>
      <c r="BJ32" t="s">
        <v>56</v>
      </c>
      <c r="BM32">
        <v>222</v>
      </c>
      <c r="BN32">
        <v>0</v>
      </c>
      <c r="BO32" t="s">
        <v>54</v>
      </c>
      <c r="BP32">
        <v>1</v>
      </c>
      <c r="BQ32">
        <v>6</v>
      </c>
      <c r="BR32">
        <v>0</v>
      </c>
      <c r="BS32">
        <v>10.35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80</v>
      </c>
      <c r="CA32">
        <v>50</v>
      </c>
      <c r="CF32">
        <v>0</v>
      </c>
      <c r="CG32">
        <v>0</v>
      </c>
      <c r="CM32">
        <v>0</v>
      </c>
      <c r="CO32">
        <v>0</v>
      </c>
      <c r="CP32">
        <f t="shared" si="25"/>
        <v>212.22</v>
      </c>
      <c r="CQ32">
        <f t="shared" si="26"/>
        <v>16.383499999999998</v>
      </c>
      <c r="CR32">
        <f t="shared" si="27"/>
        <v>0</v>
      </c>
      <c r="CS32">
        <f t="shared" si="28"/>
        <v>0</v>
      </c>
      <c r="CT32">
        <f t="shared" si="29"/>
        <v>565.84485</v>
      </c>
      <c r="CU32">
        <f t="shared" si="30"/>
        <v>0</v>
      </c>
      <c r="CV32">
        <f t="shared" si="31"/>
        <v>6.877</v>
      </c>
      <c r="CW32">
        <f t="shared" si="32"/>
        <v>0</v>
      </c>
      <c r="CX32">
        <f t="shared" si="33"/>
        <v>0</v>
      </c>
      <c r="CY32">
        <f t="shared" si="34"/>
        <v>155.1</v>
      </c>
      <c r="CZ32">
        <f t="shared" si="35"/>
        <v>103.125</v>
      </c>
      <c r="DE32" t="s">
        <v>22</v>
      </c>
      <c r="DF32" t="s">
        <v>22</v>
      </c>
      <c r="DG32" t="s">
        <v>23</v>
      </c>
      <c r="DI32" t="s">
        <v>23</v>
      </c>
      <c r="DJ32" t="s">
        <v>22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20</v>
      </c>
      <c r="DW32" t="s">
        <v>57</v>
      </c>
      <c r="DX32">
        <v>100</v>
      </c>
      <c r="EE32">
        <v>7034952</v>
      </c>
      <c r="EF32">
        <v>6</v>
      </c>
      <c r="EG32" t="s">
        <v>25</v>
      </c>
      <c r="EH32">
        <v>0</v>
      </c>
      <c r="EJ32">
        <v>1</v>
      </c>
      <c r="EK32">
        <v>222</v>
      </c>
      <c r="EL32" t="s">
        <v>58</v>
      </c>
      <c r="EM32" t="s">
        <v>59</v>
      </c>
      <c r="EP32" t="s">
        <v>60</v>
      </c>
      <c r="EQ32">
        <v>0</v>
      </c>
      <c r="ER32">
        <v>55.09</v>
      </c>
      <c r="ES32">
        <v>7.55</v>
      </c>
      <c r="ET32">
        <v>0</v>
      </c>
      <c r="EU32">
        <v>0</v>
      </c>
      <c r="EV32">
        <v>47.54</v>
      </c>
      <c r="EW32">
        <v>5.98</v>
      </c>
      <c r="EX32">
        <v>0</v>
      </c>
    </row>
    <row r="33" spans="1:154" ht="12.75">
      <c r="A33">
        <v>17</v>
      </c>
      <c r="B33">
        <v>1</v>
      </c>
      <c r="C33">
        <f>ROW(SmtRes!A26)</f>
        <v>26</v>
      </c>
      <c r="D33">
        <f>ROW(EtalonRes!A26)</f>
        <v>26</v>
      </c>
      <c r="E33" t="s">
        <v>61</v>
      </c>
      <c r="F33" t="s">
        <v>62</v>
      </c>
      <c r="G33" t="s">
        <v>63</v>
      </c>
      <c r="H33" t="s">
        <v>64</v>
      </c>
      <c r="I33">
        <v>3.6</v>
      </c>
      <c r="J33">
        <v>0</v>
      </c>
      <c r="O33">
        <f t="shared" si="3"/>
        <v>329.08</v>
      </c>
      <c r="P33">
        <f t="shared" si="4"/>
        <v>0</v>
      </c>
      <c r="Q33">
        <f t="shared" si="5"/>
        <v>0</v>
      </c>
      <c r="R33">
        <f t="shared" si="6"/>
        <v>0</v>
      </c>
      <c r="S33">
        <f t="shared" si="7"/>
        <v>329.08</v>
      </c>
      <c r="T33">
        <f t="shared" si="8"/>
        <v>0</v>
      </c>
      <c r="U33">
        <f t="shared" si="9"/>
        <v>3.726</v>
      </c>
      <c r="V33">
        <f t="shared" si="10"/>
        <v>0</v>
      </c>
      <c r="W33">
        <f t="shared" si="11"/>
        <v>0</v>
      </c>
      <c r="X33">
        <f t="shared" si="12"/>
        <v>278.4</v>
      </c>
      <c r="Y33">
        <f t="shared" si="13"/>
        <v>230.36</v>
      </c>
      <c r="AA33">
        <v>0</v>
      </c>
      <c r="AB33">
        <f t="shared" si="14"/>
        <v>8.831999999999999</v>
      </c>
      <c r="AC33">
        <f t="shared" si="15"/>
        <v>0</v>
      </c>
      <c r="AD33">
        <f t="shared" si="16"/>
        <v>0</v>
      </c>
      <c r="AE33">
        <f t="shared" si="17"/>
        <v>0</v>
      </c>
      <c r="AF33">
        <f t="shared" si="18"/>
        <v>8.831999999999999</v>
      </c>
      <c r="AG33">
        <f t="shared" si="19"/>
        <v>0</v>
      </c>
      <c r="AH33">
        <f t="shared" si="20"/>
        <v>1.035</v>
      </c>
      <c r="AI33">
        <f t="shared" si="21"/>
        <v>0</v>
      </c>
      <c r="AJ33">
        <f t="shared" si="22"/>
        <v>0</v>
      </c>
      <c r="AK33">
        <v>7.68</v>
      </c>
      <c r="AL33">
        <v>0</v>
      </c>
      <c r="AM33">
        <v>0</v>
      </c>
      <c r="AN33">
        <v>0</v>
      </c>
      <c r="AO33">
        <v>7.68</v>
      </c>
      <c r="AP33">
        <v>0</v>
      </c>
      <c r="AQ33">
        <v>0.9</v>
      </c>
      <c r="AR33">
        <v>0</v>
      </c>
      <c r="AS33">
        <v>0</v>
      </c>
      <c r="AT33">
        <f t="shared" si="23"/>
        <v>84.6</v>
      </c>
      <c r="AU33">
        <f t="shared" si="24"/>
        <v>70</v>
      </c>
      <c r="AV33">
        <v>1</v>
      </c>
      <c r="AW33">
        <v>1</v>
      </c>
      <c r="AX33">
        <v>1</v>
      </c>
      <c r="AY33">
        <v>1</v>
      </c>
      <c r="AZ33">
        <v>10.14</v>
      </c>
      <c r="BA33">
        <v>10.35</v>
      </c>
      <c r="BB33">
        <v>1</v>
      </c>
      <c r="BC33">
        <v>1</v>
      </c>
      <c r="BH33">
        <v>0</v>
      </c>
      <c r="BI33">
        <v>1</v>
      </c>
      <c r="BJ33" t="s">
        <v>65</v>
      </c>
      <c r="BM33">
        <v>19</v>
      </c>
      <c r="BN33">
        <v>0</v>
      </c>
      <c r="BO33" t="s">
        <v>62</v>
      </c>
      <c r="BP33">
        <v>1</v>
      </c>
      <c r="BQ33">
        <v>2</v>
      </c>
      <c r="BR33">
        <v>0</v>
      </c>
      <c r="BS33">
        <v>10.35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90</v>
      </c>
      <c r="CA33">
        <v>70</v>
      </c>
      <c r="CF33">
        <v>0</v>
      </c>
      <c r="CG33">
        <v>0</v>
      </c>
      <c r="CM33">
        <v>0</v>
      </c>
      <c r="CO33">
        <v>0</v>
      </c>
      <c r="CP33">
        <f t="shared" si="25"/>
        <v>329.08</v>
      </c>
      <c r="CQ33">
        <f t="shared" si="26"/>
        <v>0</v>
      </c>
      <c r="CR33">
        <f t="shared" si="27"/>
        <v>0</v>
      </c>
      <c r="CS33">
        <f t="shared" si="28"/>
        <v>0</v>
      </c>
      <c r="CT33">
        <f t="shared" si="29"/>
        <v>91.41119999999998</v>
      </c>
      <c r="CU33">
        <f t="shared" si="30"/>
        <v>0</v>
      </c>
      <c r="CV33">
        <f t="shared" si="31"/>
        <v>1.035</v>
      </c>
      <c r="CW33">
        <f t="shared" si="32"/>
        <v>0</v>
      </c>
      <c r="CX33">
        <f t="shared" si="33"/>
        <v>0</v>
      </c>
      <c r="CY33">
        <f t="shared" si="34"/>
        <v>278.40168</v>
      </c>
      <c r="CZ33">
        <f t="shared" si="35"/>
        <v>230.356</v>
      </c>
      <c r="DE33" t="s">
        <v>22</v>
      </c>
      <c r="DF33" t="s">
        <v>22</v>
      </c>
      <c r="DG33" t="s">
        <v>23</v>
      </c>
      <c r="DI33" t="s">
        <v>23</v>
      </c>
      <c r="DJ33" t="s">
        <v>22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64</v>
      </c>
      <c r="DW33" t="s">
        <v>66</v>
      </c>
      <c r="DX33">
        <v>1</v>
      </c>
      <c r="EE33">
        <v>7034893</v>
      </c>
      <c r="EF33">
        <v>2</v>
      </c>
      <c r="EG33" t="s">
        <v>67</v>
      </c>
      <c r="EH33">
        <v>0</v>
      </c>
      <c r="EJ33">
        <v>1</v>
      </c>
      <c r="EK33">
        <v>19</v>
      </c>
      <c r="EL33" t="s">
        <v>68</v>
      </c>
      <c r="EM33" t="s">
        <v>69</v>
      </c>
      <c r="EP33" t="s">
        <v>70</v>
      </c>
      <c r="EQ33">
        <v>0</v>
      </c>
      <c r="ER33">
        <v>7.68</v>
      </c>
      <c r="ES33">
        <v>0</v>
      </c>
      <c r="ET33">
        <v>0</v>
      </c>
      <c r="EU33">
        <v>0</v>
      </c>
      <c r="EV33">
        <v>7.68</v>
      </c>
      <c r="EW33">
        <v>0.9</v>
      </c>
      <c r="EX33">
        <v>0</v>
      </c>
    </row>
    <row r="34" spans="1:154" ht="12.75">
      <c r="A34">
        <v>17</v>
      </c>
      <c r="B34">
        <v>1</v>
      </c>
      <c r="C34">
        <f>ROW(SmtRes!A27)</f>
        <v>27</v>
      </c>
      <c r="D34">
        <f>ROW(EtalonRes!A27)</f>
        <v>27</v>
      </c>
      <c r="E34" t="s">
        <v>71</v>
      </c>
      <c r="F34" t="s">
        <v>62</v>
      </c>
      <c r="G34" t="s">
        <v>72</v>
      </c>
      <c r="H34" t="s">
        <v>64</v>
      </c>
      <c r="I34">
        <v>3.6</v>
      </c>
      <c r="J34">
        <v>0</v>
      </c>
      <c r="O34">
        <f t="shared" si="3"/>
        <v>329.08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7"/>
        <v>329.08</v>
      </c>
      <c r="T34">
        <f t="shared" si="8"/>
        <v>0</v>
      </c>
      <c r="U34">
        <f t="shared" si="9"/>
        <v>3.726</v>
      </c>
      <c r="V34">
        <f t="shared" si="10"/>
        <v>0</v>
      </c>
      <c r="W34">
        <f t="shared" si="11"/>
        <v>0</v>
      </c>
      <c r="X34">
        <f t="shared" si="12"/>
        <v>278.4</v>
      </c>
      <c r="Y34">
        <f t="shared" si="13"/>
        <v>230.36</v>
      </c>
      <c r="AA34">
        <v>0</v>
      </c>
      <c r="AB34">
        <f t="shared" si="14"/>
        <v>8.831999999999999</v>
      </c>
      <c r="AC34">
        <f t="shared" si="15"/>
        <v>0</v>
      </c>
      <c r="AD34">
        <f t="shared" si="16"/>
        <v>0</v>
      </c>
      <c r="AE34">
        <f t="shared" si="17"/>
        <v>0</v>
      </c>
      <c r="AF34">
        <f t="shared" si="18"/>
        <v>8.831999999999999</v>
      </c>
      <c r="AG34">
        <f t="shared" si="19"/>
        <v>0</v>
      </c>
      <c r="AH34">
        <f t="shared" si="20"/>
        <v>1.035</v>
      </c>
      <c r="AI34">
        <f t="shared" si="21"/>
        <v>0</v>
      </c>
      <c r="AJ34">
        <f t="shared" si="22"/>
        <v>0</v>
      </c>
      <c r="AK34">
        <v>7.68</v>
      </c>
      <c r="AL34">
        <v>0</v>
      </c>
      <c r="AM34">
        <v>0</v>
      </c>
      <c r="AN34">
        <v>0</v>
      </c>
      <c r="AO34">
        <v>7.68</v>
      </c>
      <c r="AP34">
        <v>0</v>
      </c>
      <c r="AQ34">
        <v>0.9</v>
      </c>
      <c r="AR34">
        <v>0</v>
      </c>
      <c r="AS34">
        <v>0</v>
      </c>
      <c r="AT34">
        <f t="shared" si="23"/>
        <v>84.6</v>
      </c>
      <c r="AU34">
        <f t="shared" si="24"/>
        <v>70</v>
      </c>
      <c r="AV34">
        <v>1</v>
      </c>
      <c r="AW34">
        <v>1</v>
      </c>
      <c r="AX34">
        <v>1</v>
      </c>
      <c r="AY34">
        <v>1</v>
      </c>
      <c r="AZ34">
        <v>10.14</v>
      </c>
      <c r="BA34">
        <v>10.35</v>
      </c>
      <c r="BB34">
        <v>1</v>
      </c>
      <c r="BC34">
        <v>1</v>
      </c>
      <c r="BH34">
        <v>0</v>
      </c>
      <c r="BI34">
        <v>1</v>
      </c>
      <c r="BJ34" t="s">
        <v>65</v>
      </c>
      <c r="BM34">
        <v>19</v>
      </c>
      <c r="BN34">
        <v>0</v>
      </c>
      <c r="BO34" t="s">
        <v>62</v>
      </c>
      <c r="BP34">
        <v>1</v>
      </c>
      <c r="BQ34">
        <v>2</v>
      </c>
      <c r="BR34">
        <v>0</v>
      </c>
      <c r="BS34">
        <v>10.35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90</v>
      </c>
      <c r="CA34">
        <v>70</v>
      </c>
      <c r="CF34">
        <v>0</v>
      </c>
      <c r="CG34">
        <v>0</v>
      </c>
      <c r="CM34">
        <v>0</v>
      </c>
      <c r="CO34">
        <v>0</v>
      </c>
      <c r="CP34">
        <f t="shared" si="25"/>
        <v>329.08</v>
      </c>
      <c r="CQ34">
        <f t="shared" si="26"/>
        <v>0</v>
      </c>
      <c r="CR34">
        <f t="shared" si="27"/>
        <v>0</v>
      </c>
      <c r="CS34">
        <f t="shared" si="28"/>
        <v>0</v>
      </c>
      <c r="CT34">
        <f t="shared" si="29"/>
        <v>91.41119999999998</v>
      </c>
      <c r="CU34">
        <f t="shared" si="30"/>
        <v>0</v>
      </c>
      <c r="CV34">
        <f t="shared" si="31"/>
        <v>1.035</v>
      </c>
      <c r="CW34">
        <f t="shared" si="32"/>
        <v>0</v>
      </c>
      <c r="CX34">
        <f t="shared" si="33"/>
        <v>0</v>
      </c>
      <c r="CY34">
        <f t="shared" si="34"/>
        <v>278.40168</v>
      </c>
      <c r="CZ34">
        <f t="shared" si="35"/>
        <v>230.356</v>
      </c>
      <c r="DE34" t="s">
        <v>22</v>
      </c>
      <c r="DF34" t="s">
        <v>22</v>
      </c>
      <c r="DG34" t="s">
        <v>23</v>
      </c>
      <c r="DI34" t="s">
        <v>23</v>
      </c>
      <c r="DJ34" t="s">
        <v>22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1005</v>
      </c>
      <c r="DV34" t="s">
        <v>64</v>
      </c>
      <c r="DW34" t="s">
        <v>66</v>
      </c>
      <c r="DX34">
        <v>1</v>
      </c>
      <c r="EE34">
        <v>7034893</v>
      </c>
      <c r="EF34">
        <v>2</v>
      </c>
      <c r="EG34" t="s">
        <v>67</v>
      </c>
      <c r="EH34">
        <v>0</v>
      </c>
      <c r="EJ34">
        <v>1</v>
      </c>
      <c r="EK34">
        <v>19</v>
      </c>
      <c r="EL34" t="s">
        <v>68</v>
      </c>
      <c r="EM34" t="s">
        <v>69</v>
      </c>
      <c r="EP34" t="s">
        <v>70</v>
      </c>
      <c r="EQ34">
        <v>0</v>
      </c>
      <c r="ER34">
        <v>7.68</v>
      </c>
      <c r="ES34">
        <v>0</v>
      </c>
      <c r="ET34">
        <v>0</v>
      </c>
      <c r="EU34">
        <v>0</v>
      </c>
      <c r="EV34">
        <v>7.68</v>
      </c>
      <c r="EW34">
        <v>0.9</v>
      </c>
      <c r="EX34">
        <v>0</v>
      </c>
    </row>
    <row r="35" spans="1:154" ht="12.75">
      <c r="A35">
        <v>17</v>
      </c>
      <c r="B35">
        <v>1</v>
      </c>
      <c r="C35">
        <f>ROW(SmtRes!A31)</f>
        <v>31</v>
      </c>
      <c r="D35">
        <f>ROW(EtalonRes!A31)</f>
        <v>31</v>
      </c>
      <c r="E35" t="s">
        <v>73</v>
      </c>
      <c r="F35" t="s">
        <v>54</v>
      </c>
      <c r="G35" t="s">
        <v>74</v>
      </c>
      <c r="H35" t="s">
        <v>20</v>
      </c>
      <c r="I35">
        <v>0.144</v>
      </c>
      <c r="J35">
        <v>0</v>
      </c>
      <c r="O35">
        <f t="shared" si="3"/>
        <v>83.84</v>
      </c>
      <c r="P35">
        <f t="shared" si="4"/>
        <v>2.36</v>
      </c>
      <c r="Q35">
        <f t="shared" si="5"/>
        <v>0</v>
      </c>
      <c r="R35">
        <f t="shared" si="6"/>
        <v>0</v>
      </c>
      <c r="S35">
        <f t="shared" si="7"/>
        <v>81.48</v>
      </c>
      <c r="T35">
        <f t="shared" si="8"/>
        <v>0</v>
      </c>
      <c r="U35">
        <f t="shared" si="9"/>
        <v>0.990288</v>
      </c>
      <c r="V35">
        <f t="shared" si="10"/>
        <v>0</v>
      </c>
      <c r="W35">
        <f t="shared" si="11"/>
        <v>0</v>
      </c>
      <c r="X35">
        <f t="shared" si="12"/>
        <v>61.27</v>
      </c>
      <c r="Y35">
        <f t="shared" si="13"/>
        <v>40.74</v>
      </c>
      <c r="AA35">
        <v>0</v>
      </c>
      <c r="AB35">
        <f t="shared" si="14"/>
        <v>62.22099999999999</v>
      </c>
      <c r="AC35">
        <f t="shared" si="15"/>
        <v>7.55</v>
      </c>
      <c r="AD35">
        <f t="shared" si="16"/>
        <v>0</v>
      </c>
      <c r="AE35">
        <f t="shared" si="17"/>
        <v>0</v>
      </c>
      <c r="AF35">
        <f t="shared" si="18"/>
        <v>54.67099999999999</v>
      </c>
      <c r="AG35">
        <f t="shared" si="19"/>
        <v>0</v>
      </c>
      <c r="AH35">
        <f t="shared" si="20"/>
        <v>6.877</v>
      </c>
      <c r="AI35">
        <f t="shared" si="21"/>
        <v>0</v>
      </c>
      <c r="AJ35">
        <f t="shared" si="22"/>
        <v>0</v>
      </c>
      <c r="AK35">
        <v>55.09</v>
      </c>
      <c r="AL35">
        <v>7.55</v>
      </c>
      <c r="AM35">
        <v>0</v>
      </c>
      <c r="AN35">
        <v>0</v>
      </c>
      <c r="AO35">
        <v>47.54</v>
      </c>
      <c r="AP35">
        <v>0</v>
      </c>
      <c r="AQ35">
        <v>5.98</v>
      </c>
      <c r="AR35">
        <v>0</v>
      </c>
      <c r="AS35">
        <v>0</v>
      </c>
      <c r="AT35">
        <f t="shared" si="23"/>
        <v>75.19999999999999</v>
      </c>
      <c r="AU35">
        <f t="shared" si="24"/>
        <v>50</v>
      </c>
      <c r="AV35">
        <v>1</v>
      </c>
      <c r="AW35">
        <v>1</v>
      </c>
      <c r="AX35">
        <v>1</v>
      </c>
      <c r="AY35">
        <v>1</v>
      </c>
      <c r="AZ35">
        <v>9.62</v>
      </c>
      <c r="BA35">
        <v>10.35</v>
      </c>
      <c r="BB35">
        <v>1</v>
      </c>
      <c r="BC35">
        <v>2.17</v>
      </c>
      <c r="BH35">
        <v>0</v>
      </c>
      <c r="BI35">
        <v>1</v>
      </c>
      <c r="BJ35" t="s">
        <v>56</v>
      </c>
      <c r="BM35">
        <v>222</v>
      </c>
      <c r="BN35">
        <v>0</v>
      </c>
      <c r="BO35" t="s">
        <v>54</v>
      </c>
      <c r="BP35">
        <v>1</v>
      </c>
      <c r="BQ35">
        <v>6</v>
      </c>
      <c r="BR35">
        <v>0</v>
      </c>
      <c r="BS35">
        <v>10.35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50</v>
      </c>
      <c r="CF35">
        <v>0</v>
      </c>
      <c r="CG35">
        <v>0</v>
      </c>
      <c r="CM35">
        <v>0</v>
      </c>
      <c r="CO35">
        <v>0</v>
      </c>
      <c r="CP35">
        <f t="shared" si="25"/>
        <v>83.84</v>
      </c>
      <c r="CQ35">
        <f t="shared" si="26"/>
        <v>16.383499999999998</v>
      </c>
      <c r="CR35">
        <f t="shared" si="27"/>
        <v>0</v>
      </c>
      <c r="CS35">
        <f t="shared" si="28"/>
        <v>0</v>
      </c>
      <c r="CT35">
        <f t="shared" si="29"/>
        <v>565.84485</v>
      </c>
      <c r="CU35">
        <f t="shared" si="30"/>
        <v>0</v>
      </c>
      <c r="CV35">
        <f t="shared" si="31"/>
        <v>6.877</v>
      </c>
      <c r="CW35">
        <f t="shared" si="32"/>
        <v>0</v>
      </c>
      <c r="CX35">
        <f t="shared" si="33"/>
        <v>0</v>
      </c>
      <c r="CY35">
        <f t="shared" si="34"/>
        <v>61.27295999999999</v>
      </c>
      <c r="CZ35">
        <f t="shared" si="35"/>
        <v>40.74</v>
      </c>
      <c r="DE35" t="s">
        <v>22</v>
      </c>
      <c r="DF35" t="s">
        <v>22</v>
      </c>
      <c r="DG35" t="s">
        <v>23</v>
      </c>
      <c r="DI35" t="s">
        <v>23</v>
      </c>
      <c r="DJ35" t="s">
        <v>22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1005</v>
      </c>
      <c r="DV35" t="s">
        <v>20</v>
      </c>
      <c r="DW35" t="s">
        <v>57</v>
      </c>
      <c r="DX35">
        <v>100</v>
      </c>
      <c r="EE35">
        <v>7034952</v>
      </c>
      <c r="EF35">
        <v>6</v>
      </c>
      <c r="EG35" t="s">
        <v>25</v>
      </c>
      <c r="EH35">
        <v>0</v>
      </c>
      <c r="EJ35">
        <v>1</v>
      </c>
      <c r="EK35">
        <v>222</v>
      </c>
      <c r="EL35" t="s">
        <v>58</v>
      </c>
      <c r="EM35" t="s">
        <v>59</v>
      </c>
      <c r="EP35" t="s">
        <v>60</v>
      </c>
      <c r="EQ35">
        <v>0</v>
      </c>
      <c r="ER35">
        <v>55.09</v>
      </c>
      <c r="ES35">
        <v>7.55</v>
      </c>
      <c r="ET35">
        <v>0</v>
      </c>
      <c r="EU35">
        <v>0</v>
      </c>
      <c r="EV35">
        <v>47.54</v>
      </c>
      <c r="EW35">
        <v>5.98</v>
      </c>
      <c r="EX35">
        <v>0</v>
      </c>
    </row>
    <row r="36" spans="1:154" ht="12.75">
      <c r="A36">
        <v>17</v>
      </c>
      <c r="B36">
        <v>1</v>
      </c>
      <c r="C36">
        <f>ROW(SmtRes!A37)</f>
        <v>37</v>
      </c>
      <c r="D36">
        <f>ROW(EtalonRes!A37)</f>
        <v>37</v>
      </c>
      <c r="E36" t="s">
        <v>75</v>
      </c>
      <c r="F36" t="s">
        <v>46</v>
      </c>
      <c r="G36" t="s">
        <v>47</v>
      </c>
      <c r="H36" t="s">
        <v>20</v>
      </c>
      <c r="I36">
        <v>0.018</v>
      </c>
      <c r="J36">
        <v>0</v>
      </c>
      <c r="O36">
        <f t="shared" si="3"/>
        <v>355.94</v>
      </c>
      <c r="P36">
        <f t="shared" si="4"/>
        <v>76.86</v>
      </c>
      <c r="Q36">
        <f t="shared" si="5"/>
        <v>1.81</v>
      </c>
      <c r="R36">
        <f t="shared" si="6"/>
        <v>2.11</v>
      </c>
      <c r="S36">
        <f t="shared" si="7"/>
        <v>277.27</v>
      </c>
      <c r="T36">
        <f t="shared" si="8"/>
        <v>0</v>
      </c>
      <c r="U36">
        <f t="shared" si="9"/>
        <v>3.0236489999999994</v>
      </c>
      <c r="V36">
        <f t="shared" si="10"/>
        <v>0.015075</v>
      </c>
      <c r="W36">
        <f t="shared" si="11"/>
        <v>0</v>
      </c>
      <c r="X36">
        <f t="shared" si="12"/>
        <v>207.47</v>
      </c>
      <c r="Y36">
        <f t="shared" si="13"/>
        <v>139.69</v>
      </c>
      <c r="AA36">
        <v>0</v>
      </c>
      <c r="AB36">
        <f t="shared" si="14"/>
        <v>2628.7870000000003</v>
      </c>
      <c r="AC36">
        <f t="shared" si="15"/>
        <v>1123.73</v>
      </c>
      <c r="AD36">
        <f t="shared" si="16"/>
        <v>16.75</v>
      </c>
      <c r="AE36">
        <f t="shared" si="17"/>
        <v>11.3125</v>
      </c>
      <c r="AF36">
        <f t="shared" si="18"/>
        <v>1488.307</v>
      </c>
      <c r="AG36">
        <f t="shared" si="19"/>
        <v>0</v>
      </c>
      <c r="AH36">
        <f t="shared" si="20"/>
        <v>167.98049999999998</v>
      </c>
      <c r="AI36">
        <f t="shared" si="21"/>
        <v>0.8375</v>
      </c>
      <c r="AJ36">
        <f t="shared" si="22"/>
        <v>0</v>
      </c>
      <c r="AK36">
        <v>2431.31</v>
      </c>
      <c r="AL36">
        <v>1123.73</v>
      </c>
      <c r="AM36">
        <v>13.4</v>
      </c>
      <c r="AN36">
        <v>9.05</v>
      </c>
      <c r="AO36">
        <v>1294.18</v>
      </c>
      <c r="AP36">
        <v>0</v>
      </c>
      <c r="AQ36">
        <v>146.07</v>
      </c>
      <c r="AR36">
        <v>0.67</v>
      </c>
      <c r="AS36">
        <v>0</v>
      </c>
      <c r="AT36">
        <f t="shared" si="23"/>
        <v>74.25999999999999</v>
      </c>
      <c r="AU36">
        <f t="shared" si="24"/>
        <v>50</v>
      </c>
      <c r="AV36">
        <v>1</v>
      </c>
      <c r="AW36">
        <v>1</v>
      </c>
      <c r="AX36">
        <v>1</v>
      </c>
      <c r="AY36">
        <v>1</v>
      </c>
      <c r="AZ36">
        <v>8.39</v>
      </c>
      <c r="BA36">
        <v>10.35</v>
      </c>
      <c r="BB36">
        <v>6</v>
      </c>
      <c r="BC36">
        <v>3.8</v>
      </c>
      <c r="BH36">
        <v>0</v>
      </c>
      <c r="BI36">
        <v>1</v>
      </c>
      <c r="BJ36" t="s">
        <v>48</v>
      </c>
      <c r="BM36">
        <v>221</v>
      </c>
      <c r="BN36">
        <v>0</v>
      </c>
      <c r="BO36" t="s">
        <v>46</v>
      </c>
      <c r="BP36">
        <v>1</v>
      </c>
      <c r="BQ36">
        <v>6</v>
      </c>
      <c r="BR36">
        <v>0</v>
      </c>
      <c r="BS36">
        <v>10.35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79</v>
      </c>
      <c r="CA36">
        <v>50</v>
      </c>
      <c r="CF36">
        <v>0</v>
      </c>
      <c r="CG36">
        <v>0</v>
      </c>
      <c r="CM36">
        <v>0</v>
      </c>
      <c r="CO36">
        <v>0</v>
      </c>
      <c r="CP36">
        <f t="shared" si="25"/>
        <v>355.94</v>
      </c>
      <c r="CQ36">
        <f t="shared" si="26"/>
        <v>4270.174</v>
      </c>
      <c r="CR36">
        <f t="shared" si="27"/>
        <v>100.5</v>
      </c>
      <c r="CS36">
        <f t="shared" si="28"/>
        <v>117.084375</v>
      </c>
      <c r="CT36">
        <f t="shared" si="29"/>
        <v>15403.97745</v>
      </c>
      <c r="CU36">
        <f t="shared" si="30"/>
        <v>0</v>
      </c>
      <c r="CV36">
        <f t="shared" si="31"/>
        <v>167.98049999999998</v>
      </c>
      <c r="CW36">
        <f t="shared" si="32"/>
        <v>0.8375</v>
      </c>
      <c r="CX36">
        <f t="shared" si="33"/>
        <v>0</v>
      </c>
      <c r="CY36">
        <f t="shared" si="34"/>
        <v>207.46758799999995</v>
      </c>
      <c r="CZ36">
        <f t="shared" si="35"/>
        <v>139.69</v>
      </c>
      <c r="DE36" t="s">
        <v>22</v>
      </c>
      <c r="DF36" t="s">
        <v>22</v>
      </c>
      <c r="DG36" t="s">
        <v>23</v>
      </c>
      <c r="DI36" t="s">
        <v>23</v>
      </c>
      <c r="DJ36" t="s">
        <v>22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1005</v>
      </c>
      <c r="DV36" t="s">
        <v>20</v>
      </c>
      <c r="DW36" t="s">
        <v>49</v>
      </c>
      <c r="DX36">
        <v>100</v>
      </c>
      <c r="EE36">
        <v>7034951</v>
      </c>
      <c r="EF36">
        <v>6</v>
      </c>
      <c r="EG36" t="s">
        <v>25</v>
      </c>
      <c r="EH36">
        <v>0</v>
      </c>
      <c r="EJ36">
        <v>1</v>
      </c>
      <c r="EK36">
        <v>221</v>
      </c>
      <c r="EL36" t="s">
        <v>50</v>
      </c>
      <c r="EM36" t="s">
        <v>51</v>
      </c>
      <c r="EP36" t="s">
        <v>52</v>
      </c>
      <c r="EQ36">
        <v>0</v>
      </c>
      <c r="ER36">
        <v>2431.31</v>
      </c>
      <c r="ES36">
        <v>1123.73</v>
      </c>
      <c r="ET36">
        <v>13.4</v>
      </c>
      <c r="EU36">
        <v>9.05</v>
      </c>
      <c r="EV36">
        <v>1294.18</v>
      </c>
      <c r="EW36">
        <v>146.07</v>
      </c>
      <c r="EX36">
        <v>0.67</v>
      </c>
    </row>
    <row r="37" spans="1:154" ht="12.75">
      <c r="A37">
        <v>17</v>
      </c>
      <c r="B37">
        <v>1</v>
      </c>
      <c r="C37">
        <f>ROW(SmtRes!A39)</f>
        <v>39</v>
      </c>
      <c r="D37">
        <f>ROW(EtalonRes!A39)</f>
        <v>39</v>
      </c>
      <c r="E37" t="s">
        <v>76</v>
      </c>
      <c r="F37" t="s">
        <v>77</v>
      </c>
      <c r="G37" t="s">
        <v>78</v>
      </c>
      <c r="H37" t="s">
        <v>79</v>
      </c>
      <c r="I37">
        <v>0</v>
      </c>
      <c r="J37"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  <c r="V37">
        <f t="shared" si="10"/>
        <v>0</v>
      </c>
      <c r="W37">
        <f t="shared" si="11"/>
        <v>0</v>
      </c>
      <c r="X37">
        <f t="shared" si="12"/>
        <v>0</v>
      </c>
      <c r="Y37">
        <f t="shared" si="13"/>
        <v>0</v>
      </c>
      <c r="AA37">
        <v>0</v>
      </c>
      <c r="AB37">
        <f t="shared" si="14"/>
        <v>1786.8929999999998</v>
      </c>
      <c r="AC37">
        <f t="shared" si="15"/>
        <v>0</v>
      </c>
      <c r="AD37">
        <f t="shared" si="16"/>
        <v>0</v>
      </c>
      <c r="AE37">
        <f t="shared" si="17"/>
        <v>0</v>
      </c>
      <c r="AF37">
        <f t="shared" si="18"/>
        <v>1786.8929999999998</v>
      </c>
      <c r="AG37">
        <f t="shared" si="19"/>
        <v>0</v>
      </c>
      <c r="AH37">
        <f t="shared" si="20"/>
        <v>246.46799999999996</v>
      </c>
      <c r="AI37">
        <f t="shared" si="21"/>
        <v>0</v>
      </c>
      <c r="AJ37">
        <f t="shared" si="22"/>
        <v>0</v>
      </c>
      <c r="AK37">
        <v>1553.82</v>
      </c>
      <c r="AL37">
        <v>0</v>
      </c>
      <c r="AM37">
        <v>0</v>
      </c>
      <c r="AN37">
        <v>0</v>
      </c>
      <c r="AO37">
        <v>1553.82</v>
      </c>
      <c r="AP37">
        <v>0</v>
      </c>
      <c r="AQ37">
        <v>214.32</v>
      </c>
      <c r="AR37">
        <v>0</v>
      </c>
      <c r="AS37">
        <v>0</v>
      </c>
      <c r="AT37">
        <f t="shared" si="23"/>
        <v>73.32</v>
      </c>
      <c r="AU37">
        <f t="shared" si="24"/>
        <v>50</v>
      </c>
      <c r="AV37">
        <v>1</v>
      </c>
      <c r="AW37">
        <v>1</v>
      </c>
      <c r="AX37">
        <v>1</v>
      </c>
      <c r="AY37">
        <v>1</v>
      </c>
      <c r="AZ37">
        <v>10.14</v>
      </c>
      <c r="BA37">
        <v>10.35</v>
      </c>
      <c r="BB37">
        <v>1</v>
      </c>
      <c r="BC37">
        <v>1</v>
      </c>
      <c r="BH37">
        <v>0</v>
      </c>
      <c r="BI37">
        <v>1</v>
      </c>
      <c r="BJ37" t="s">
        <v>80</v>
      </c>
      <c r="BM37">
        <v>231</v>
      </c>
      <c r="BN37">
        <v>0</v>
      </c>
      <c r="BO37" t="s">
        <v>77</v>
      </c>
      <c r="BP37">
        <v>1</v>
      </c>
      <c r="BQ37">
        <v>6</v>
      </c>
      <c r="BR37">
        <v>0</v>
      </c>
      <c r="BS37">
        <v>10.35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78</v>
      </c>
      <c r="CA37">
        <v>50</v>
      </c>
      <c r="CF37">
        <v>0</v>
      </c>
      <c r="CG37">
        <v>0</v>
      </c>
      <c r="CM37">
        <v>0</v>
      </c>
      <c r="CO37">
        <v>0</v>
      </c>
      <c r="CP37">
        <f t="shared" si="25"/>
        <v>0</v>
      </c>
      <c r="CQ37">
        <f t="shared" si="26"/>
        <v>0</v>
      </c>
      <c r="CR37">
        <f t="shared" si="27"/>
        <v>0</v>
      </c>
      <c r="CS37">
        <f t="shared" si="28"/>
        <v>0</v>
      </c>
      <c r="CT37">
        <f t="shared" si="29"/>
        <v>18494.342549999998</v>
      </c>
      <c r="CU37">
        <f t="shared" si="30"/>
        <v>0</v>
      </c>
      <c r="CV37">
        <f t="shared" si="31"/>
        <v>246.46799999999996</v>
      </c>
      <c r="CW37">
        <f t="shared" si="32"/>
        <v>0</v>
      </c>
      <c r="CX37">
        <f t="shared" si="33"/>
        <v>0</v>
      </c>
      <c r="CY37">
        <f t="shared" si="34"/>
        <v>0</v>
      </c>
      <c r="CZ37">
        <f t="shared" si="35"/>
        <v>0</v>
      </c>
      <c r="DE37" t="s">
        <v>22</v>
      </c>
      <c r="DF37" t="s">
        <v>22</v>
      </c>
      <c r="DG37" t="s">
        <v>23</v>
      </c>
      <c r="DI37" t="s">
        <v>23</v>
      </c>
      <c r="DJ37" t="s">
        <v>22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1009</v>
      </c>
      <c r="DV37" t="s">
        <v>79</v>
      </c>
      <c r="DW37" t="s">
        <v>79</v>
      </c>
      <c r="DX37">
        <v>100000</v>
      </c>
      <c r="EE37">
        <v>7034961</v>
      </c>
      <c r="EF37">
        <v>6</v>
      </c>
      <c r="EG37" t="s">
        <v>25</v>
      </c>
      <c r="EH37">
        <v>0</v>
      </c>
      <c r="EJ37">
        <v>1</v>
      </c>
      <c r="EK37">
        <v>231</v>
      </c>
      <c r="EL37" t="s">
        <v>81</v>
      </c>
      <c r="EM37" t="s">
        <v>82</v>
      </c>
      <c r="EP37" t="s">
        <v>83</v>
      </c>
      <c r="EQ37">
        <v>0</v>
      </c>
      <c r="ER37">
        <v>1553.82</v>
      </c>
      <c r="ES37">
        <v>0</v>
      </c>
      <c r="ET37">
        <v>0</v>
      </c>
      <c r="EU37">
        <v>0</v>
      </c>
      <c r="EV37">
        <v>1553.82</v>
      </c>
      <c r="EW37">
        <v>214.32</v>
      </c>
      <c r="EX37">
        <v>0</v>
      </c>
    </row>
    <row r="39" spans="1:39" ht="12.75">
      <c r="A39" s="2">
        <v>51</v>
      </c>
      <c r="B39" s="2">
        <f>B24</f>
        <v>1</v>
      </c>
      <c r="C39" s="2">
        <f>A24</f>
        <v>4</v>
      </c>
      <c r="D39" s="2">
        <f>ROW(A24)</f>
        <v>24</v>
      </c>
      <c r="E39" s="2"/>
      <c r="F39" s="2" t="str">
        <f>IF(F24&lt;&gt;"",F24,"")</f>
        <v>Новый раздел</v>
      </c>
      <c r="G39" s="2" t="str">
        <f>IF(G24&lt;&gt;"",G24,"")</f>
        <v>Демонтаж</v>
      </c>
      <c r="H39" s="2"/>
      <c r="I39" s="2"/>
      <c r="J39" s="2"/>
      <c r="K39" s="2"/>
      <c r="L39" s="2"/>
      <c r="M39" s="2"/>
      <c r="N39" s="2"/>
      <c r="O39" s="2">
        <f aca="true" t="shared" si="36" ref="O39:Y39">ROUND(AB39,2)</f>
        <v>48609.26</v>
      </c>
      <c r="P39" s="2">
        <f t="shared" si="36"/>
        <v>373.43</v>
      </c>
      <c r="Q39" s="2">
        <f t="shared" si="36"/>
        <v>18400.03</v>
      </c>
      <c r="R39" s="2">
        <f t="shared" si="36"/>
        <v>3502.37</v>
      </c>
      <c r="S39" s="2">
        <f t="shared" si="36"/>
        <v>29835.8</v>
      </c>
      <c r="T39" s="2">
        <f t="shared" si="36"/>
        <v>0</v>
      </c>
      <c r="U39" s="2">
        <f t="shared" si="36"/>
        <v>367.08</v>
      </c>
      <c r="V39" s="2">
        <f t="shared" si="36"/>
        <v>32.51</v>
      </c>
      <c r="W39" s="2">
        <f t="shared" si="36"/>
        <v>0</v>
      </c>
      <c r="X39" s="2">
        <f t="shared" si="36"/>
        <v>26578.57</v>
      </c>
      <c r="Y39" s="2">
        <f t="shared" si="36"/>
        <v>22888.8</v>
      </c>
      <c r="Z39" s="2"/>
      <c r="AA39" s="2"/>
      <c r="AB39" s="2">
        <f>ROUND(SUMIF(AA28:AA37,"=0",O28:O37),2)</f>
        <v>48609.26</v>
      </c>
      <c r="AC39" s="2">
        <f>ROUND(SUMIF(AA28:AA37,"=0",P28:P37),2)</f>
        <v>373.43</v>
      </c>
      <c r="AD39" s="2">
        <f>ROUND(SUMIF(AA28:AA37,"=0",Q28:Q37),2)</f>
        <v>18400.03</v>
      </c>
      <c r="AE39" s="2">
        <f>ROUND(SUMIF(AA28:AA37,"=0",R28:R37),2)</f>
        <v>3502.37</v>
      </c>
      <c r="AF39" s="2">
        <f>ROUND(SUMIF(AA28:AA37,"=0",S28:S37),2)</f>
        <v>29835.8</v>
      </c>
      <c r="AG39" s="2">
        <f>ROUND(SUMIF(AA28:AA37,"=0",T28:T37),2)</f>
        <v>0</v>
      </c>
      <c r="AH39" s="2">
        <f>ROUND(SUMIF(AA28:AA37,"=0",U28:U37),2)</f>
        <v>367.08</v>
      </c>
      <c r="AI39" s="2">
        <f>ROUND(SUMIF(AA28:AA37,"=0",V28:V37),2)</f>
        <v>32.51</v>
      </c>
      <c r="AJ39" s="2">
        <f>ROUND(SUMIF(AA28:AA37,"=0",W28:W37),2)</f>
        <v>0</v>
      </c>
      <c r="AK39" s="2">
        <f>ROUND(SUMIF(AA28:AA37,"=0",X28:X37),2)</f>
        <v>26578.57</v>
      </c>
      <c r="AL39" s="2">
        <f>ROUND(SUMIF(AA28:AA37,"=0",Y28:Y37),2)</f>
        <v>22888.8</v>
      </c>
      <c r="AM39" s="2">
        <v>0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201</v>
      </c>
      <c r="F41" s="3">
        <f>Source!O39</f>
        <v>48609.26</v>
      </c>
      <c r="G41" s="3" t="s">
        <v>84</v>
      </c>
      <c r="H41" s="3" t="s">
        <v>85</v>
      </c>
      <c r="I41" s="3"/>
      <c r="J41" s="3"/>
      <c r="K41" s="3">
        <v>201</v>
      </c>
      <c r="L41" s="3">
        <v>1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202</v>
      </c>
      <c r="F42" s="3">
        <f>Source!P39</f>
        <v>373.43</v>
      </c>
      <c r="G42" s="3" t="s">
        <v>86</v>
      </c>
      <c r="H42" s="3" t="s">
        <v>87</v>
      </c>
      <c r="I42" s="3"/>
      <c r="J42" s="3"/>
      <c r="K42" s="3">
        <v>202</v>
      </c>
      <c r="L42" s="3">
        <v>2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203</v>
      </c>
      <c r="F43" s="3">
        <f>Source!Q39</f>
        <v>18400.03</v>
      </c>
      <c r="G43" s="3" t="s">
        <v>88</v>
      </c>
      <c r="H43" s="3" t="s">
        <v>89</v>
      </c>
      <c r="I43" s="3"/>
      <c r="J43" s="3"/>
      <c r="K43" s="3">
        <v>203</v>
      </c>
      <c r="L43" s="3">
        <v>3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204</v>
      </c>
      <c r="F44" s="3">
        <f>Source!R39</f>
        <v>3502.37</v>
      </c>
      <c r="G44" s="3" t="s">
        <v>90</v>
      </c>
      <c r="H44" s="3" t="s">
        <v>91</v>
      </c>
      <c r="I44" s="3"/>
      <c r="J44" s="3"/>
      <c r="K44" s="3">
        <v>204</v>
      </c>
      <c r="L44" s="3">
        <v>4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205</v>
      </c>
      <c r="F45" s="3">
        <f>Source!S39</f>
        <v>29835.8</v>
      </c>
      <c r="G45" s="3" t="s">
        <v>92</v>
      </c>
      <c r="H45" s="3" t="s">
        <v>93</v>
      </c>
      <c r="I45" s="3"/>
      <c r="J45" s="3"/>
      <c r="K45" s="3">
        <v>205</v>
      </c>
      <c r="L45" s="3">
        <v>5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206</v>
      </c>
      <c r="F46" s="3">
        <f>Source!T39</f>
        <v>0</v>
      </c>
      <c r="G46" s="3" t="s">
        <v>94</v>
      </c>
      <c r="H46" s="3" t="s">
        <v>95</v>
      </c>
      <c r="I46" s="3"/>
      <c r="J46" s="3"/>
      <c r="K46" s="3">
        <v>206</v>
      </c>
      <c r="L46" s="3">
        <v>6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207</v>
      </c>
      <c r="F47" s="3">
        <f>Source!U39</f>
        <v>367.08</v>
      </c>
      <c r="G47" s="3" t="s">
        <v>96</v>
      </c>
      <c r="H47" s="3" t="s">
        <v>97</v>
      </c>
      <c r="I47" s="3"/>
      <c r="J47" s="3"/>
      <c r="K47" s="3">
        <v>207</v>
      </c>
      <c r="L47" s="3">
        <v>7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208</v>
      </c>
      <c r="F48" s="3">
        <f>Source!V39</f>
        <v>32.51</v>
      </c>
      <c r="G48" s="3" t="s">
        <v>98</v>
      </c>
      <c r="H48" s="3" t="s">
        <v>99</v>
      </c>
      <c r="I48" s="3"/>
      <c r="J48" s="3"/>
      <c r="K48" s="3">
        <v>208</v>
      </c>
      <c r="L48" s="3">
        <v>8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209</v>
      </c>
      <c r="F49" s="3">
        <f>Source!W39</f>
        <v>0</v>
      </c>
      <c r="G49" s="3" t="s">
        <v>100</v>
      </c>
      <c r="H49" s="3" t="s">
        <v>101</v>
      </c>
      <c r="I49" s="3"/>
      <c r="J49" s="3"/>
      <c r="K49" s="3">
        <v>209</v>
      </c>
      <c r="L49" s="3">
        <v>9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210</v>
      </c>
      <c r="F50" s="3">
        <f>Source!X39</f>
        <v>26578.57</v>
      </c>
      <c r="G50" s="3" t="s">
        <v>102</v>
      </c>
      <c r="H50" s="3" t="s">
        <v>103</v>
      </c>
      <c r="I50" s="3"/>
      <c r="J50" s="3"/>
      <c r="K50" s="3">
        <v>210</v>
      </c>
      <c r="L50" s="3">
        <v>10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211</v>
      </c>
      <c r="F51" s="3">
        <f>Source!Y39</f>
        <v>22888.8</v>
      </c>
      <c r="G51" s="3" t="s">
        <v>104</v>
      </c>
      <c r="H51" s="3" t="s">
        <v>105</v>
      </c>
      <c r="I51" s="3"/>
      <c r="J51" s="3"/>
      <c r="K51" s="3">
        <v>211</v>
      </c>
      <c r="L51" s="3">
        <v>11</v>
      </c>
      <c r="M51" s="3">
        <v>3</v>
      </c>
      <c r="N51" s="3" t="s">
        <v>3</v>
      </c>
    </row>
    <row r="52" ht="12.75">
      <c r="G52">
        <v>0</v>
      </c>
    </row>
    <row r="53" spans="1:59" ht="12.75">
      <c r="A53" s="1">
        <v>4</v>
      </c>
      <c r="B53" s="1">
        <v>1</v>
      </c>
      <c r="C53" s="1"/>
      <c r="D53" s="1">
        <f>ROW(A204)</f>
        <v>204</v>
      </c>
      <c r="E53" s="1"/>
      <c r="F53" s="1" t="s">
        <v>14</v>
      </c>
      <c r="G53" s="1" t="s">
        <v>106</v>
      </c>
      <c r="H53" s="1"/>
      <c r="I53" s="1"/>
      <c r="J53" s="1"/>
      <c r="K53" s="1"/>
      <c r="L53" s="1"/>
      <c r="M53" s="1"/>
      <c r="N53" s="1" t="s">
        <v>3</v>
      </c>
      <c r="O53" s="1"/>
      <c r="P53" s="1"/>
      <c r="Q53" s="1"/>
      <c r="R53" s="1" t="s">
        <v>3</v>
      </c>
      <c r="S53" s="1" t="s">
        <v>3</v>
      </c>
      <c r="T53" s="1" t="s">
        <v>3</v>
      </c>
      <c r="U53" s="1" t="s">
        <v>3</v>
      </c>
      <c r="V53" s="1"/>
      <c r="W53" s="1"/>
      <c r="X53" s="1">
        <v>0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>
        <v>0</v>
      </c>
      <c r="AM53" s="1"/>
      <c r="BE53" t="s">
        <v>107</v>
      </c>
      <c r="BF53">
        <v>0</v>
      </c>
      <c r="BG53">
        <v>0</v>
      </c>
    </row>
    <row r="55" spans="1:39" ht="12.75">
      <c r="A55" s="2">
        <v>52</v>
      </c>
      <c r="B55" s="2">
        <f aca="true" t="shared" si="37" ref="B55:AM55">B204</f>
        <v>1</v>
      </c>
      <c r="C55" s="2">
        <f t="shared" si="37"/>
        <v>4</v>
      </c>
      <c r="D55" s="2">
        <f t="shared" si="37"/>
        <v>53</v>
      </c>
      <c r="E55" s="2">
        <f t="shared" si="37"/>
        <v>0</v>
      </c>
      <c r="F55" s="2" t="str">
        <f t="shared" si="37"/>
        <v>Новый раздел</v>
      </c>
      <c r="G55" s="2" t="str">
        <f t="shared" si="37"/>
        <v>Восстановление и ремонт конструкций</v>
      </c>
      <c r="H55" s="2">
        <f t="shared" si="37"/>
        <v>0</v>
      </c>
      <c r="I55" s="2">
        <f t="shared" si="37"/>
        <v>0</v>
      </c>
      <c r="J55" s="2">
        <f t="shared" si="37"/>
        <v>0</v>
      </c>
      <c r="K55" s="2">
        <f t="shared" si="37"/>
        <v>0</v>
      </c>
      <c r="L55" s="2">
        <f t="shared" si="37"/>
        <v>0</v>
      </c>
      <c r="M55" s="2">
        <f t="shared" si="37"/>
        <v>0</v>
      </c>
      <c r="N55" s="2">
        <f t="shared" si="37"/>
        <v>0</v>
      </c>
      <c r="O55" s="2">
        <f t="shared" si="37"/>
        <v>76817.14</v>
      </c>
      <c r="P55" s="2">
        <f t="shared" si="37"/>
        <v>51992.26</v>
      </c>
      <c r="Q55" s="2">
        <f t="shared" si="37"/>
        <v>3481.83</v>
      </c>
      <c r="R55" s="2">
        <f t="shared" si="37"/>
        <v>1585.29</v>
      </c>
      <c r="S55" s="2">
        <f t="shared" si="37"/>
        <v>21343.05</v>
      </c>
      <c r="T55" s="2">
        <f t="shared" si="37"/>
        <v>0</v>
      </c>
      <c r="U55" s="2">
        <f t="shared" si="37"/>
        <v>229.5</v>
      </c>
      <c r="V55" s="2">
        <f t="shared" si="37"/>
        <v>13.4</v>
      </c>
      <c r="W55" s="2">
        <f t="shared" si="37"/>
        <v>0</v>
      </c>
      <c r="X55" s="2">
        <f t="shared" si="37"/>
        <v>23599.85</v>
      </c>
      <c r="Y55" s="2">
        <f t="shared" si="37"/>
        <v>14451.74</v>
      </c>
      <c r="Z55" s="2">
        <f t="shared" si="37"/>
        <v>0</v>
      </c>
      <c r="AA55" s="2">
        <f t="shared" si="37"/>
        <v>0</v>
      </c>
      <c r="AB55" s="2">
        <f t="shared" si="37"/>
        <v>0</v>
      </c>
      <c r="AC55" s="2">
        <f t="shared" si="37"/>
        <v>0</v>
      </c>
      <c r="AD55" s="2">
        <f t="shared" si="37"/>
        <v>0</v>
      </c>
      <c r="AE55" s="2">
        <f t="shared" si="37"/>
        <v>0</v>
      </c>
      <c r="AF55" s="2">
        <f t="shared" si="37"/>
        <v>0</v>
      </c>
      <c r="AG55" s="2">
        <f t="shared" si="37"/>
        <v>0</v>
      </c>
      <c r="AH55" s="2">
        <f t="shared" si="37"/>
        <v>0</v>
      </c>
      <c r="AI55" s="2">
        <f t="shared" si="37"/>
        <v>0</v>
      </c>
      <c r="AJ55" s="2">
        <f t="shared" si="37"/>
        <v>0</v>
      </c>
      <c r="AK55" s="2">
        <f t="shared" si="37"/>
        <v>0</v>
      </c>
      <c r="AL55" s="2">
        <f t="shared" si="37"/>
        <v>0</v>
      </c>
      <c r="AM55" s="2">
        <f t="shared" si="37"/>
        <v>0</v>
      </c>
    </row>
    <row r="56" ht="12.75">
      <c r="G56">
        <v>0</v>
      </c>
    </row>
    <row r="57" spans="1:59" ht="12.75">
      <c r="A57" s="1">
        <v>5</v>
      </c>
      <c r="B57" s="1">
        <v>1</v>
      </c>
      <c r="C57" s="1"/>
      <c r="D57" s="1">
        <f>ROW(A63)</f>
        <v>63</v>
      </c>
      <c r="E57" s="1"/>
      <c r="F57" s="1" t="s">
        <v>108</v>
      </c>
      <c r="G57" s="1" t="s">
        <v>26</v>
      </c>
      <c r="H57" s="1"/>
      <c r="I57" s="1"/>
      <c r="J57" s="1"/>
      <c r="K57" s="1"/>
      <c r="L57" s="1"/>
      <c r="M57" s="1"/>
      <c r="N57" s="1" t="s">
        <v>3</v>
      </c>
      <c r="O57" s="1"/>
      <c r="P57" s="1"/>
      <c r="Q57" s="1"/>
      <c r="R57" s="1" t="s">
        <v>3</v>
      </c>
      <c r="S57" s="1" t="s">
        <v>3</v>
      </c>
      <c r="T57" s="1" t="s">
        <v>3</v>
      </c>
      <c r="U57" s="1" t="s">
        <v>3</v>
      </c>
      <c r="V57" s="1"/>
      <c r="W57" s="1"/>
      <c r="X57" s="1">
        <v>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>
        <v>0</v>
      </c>
      <c r="AM57" s="1"/>
      <c r="BE57" t="s">
        <v>109</v>
      </c>
      <c r="BF57">
        <v>0</v>
      </c>
      <c r="BG57">
        <v>0</v>
      </c>
    </row>
    <row r="59" spans="1:39" ht="12.75">
      <c r="A59" s="2">
        <v>52</v>
      </c>
      <c r="B59" s="2">
        <f aca="true" t="shared" si="38" ref="B59:AM59">B63</f>
        <v>1</v>
      </c>
      <c r="C59" s="2">
        <f t="shared" si="38"/>
        <v>5</v>
      </c>
      <c r="D59" s="2">
        <f t="shared" si="38"/>
        <v>57</v>
      </c>
      <c r="E59" s="2">
        <f t="shared" si="38"/>
        <v>0</v>
      </c>
      <c r="F59" s="2" t="str">
        <f t="shared" si="38"/>
        <v>Новый подраздел</v>
      </c>
      <c r="G59" s="2" t="str">
        <f t="shared" si="38"/>
        <v>Полы</v>
      </c>
      <c r="H59" s="2">
        <f t="shared" si="38"/>
        <v>0</v>
      </c>
      <c r="I59" s="2">
        <f t="shared" si="38"/>
        <v>0</v>
      </c>
      <c r="J59" s="2">
        <f t="shared" si="38"/>
        <v>0</v>
      </c>
      <c r="K59" s="2">
        <f t="shared" si="38"/>
        <v>0</v>
      </c>
      <c r="L59" s="2">
        <f t="shared" si="38"/>
        <v>0</v>
      </c>
      <c r="M59" s="2">
        <f t="shared" si="38"/>
        <v>0</v>
      </c>
      <c r="N59" s="2">
        <f t="shared" si="38"/>
        <v>0</v>
      </c>
      <c r="O59" s="2">
        <f t="shared" si="38"/>
        <v>2590.52</v>
      </c>
      <c r="P59" s="2">
        <f t="shared" si="38"/>
        <v>2404.19</v>
      </c>
      <c r="Q59" s="2">
        <f t="shared" si="38"/>
        <v>41.91</v>
      </c>
      <c r="R59" s="2">
        <f t="shared" si="38"/>
        <v>67.03</v>
      </c>
      <c r="S59" s="2">
        <f t="shared" si="38"/>
        <v>144.42</v>
      </c>
      <c r="T59" s="2">
        <f t="shared" si="38"/>
        <v>0</v>
      </c>
      <c r="U59" s="2">
        <f t="shared" si="38"/>
        <v>1.45</v>
      </c>
      <c r="V59" s="2">
        <f t="shared" si="38"/>
        <v>0.56</v>
      </c>
      <c r="W59" s="2">
        <f t="shared" si="38"/>
        <v>0</v>
      </c>
      <c r="X59" s="2">
        <f t="shared" si="38"/>
        <v>244.48</v>
      </c>
      <c r="Y59" s="2">
        <f t="shared" si="38"/>
        <v>158.59</v>
      </c>
      <c r="Z59" s="2">
        <f t="shared" si="38"/>
        <v>0</v>
      </c>
      <c r="AA59" s="2">
        <f t="shared" si="38"/>
        <v>0</v>
      </c>
      <c r="AB59" s="2">
        <f t="shared" si="38"/>
        <v>2590.52</v>
      </c>
      <c r="AC59" s="2">
        <f t="shared" si="38"/>
        <v>2404.19</v>
      </c>
      <c r="AD59" s="2">
        <f t="shared" si="38"/>
        <v>41.91</v>
      </c>
      <c r="AE59" s="2">
        <f t="shared" si="38"/>
        <v>67.03</v>
      </c>
      <c r="AF59" s="2">
        <f t="shared" si="38"/>
        <v>144.42</v>
      </c>
      <c r="AG59" s="2">
        <f t="shared" si="38"/>
        <v>0</v>
      </c>
      <c r="AH59" s="2">
        <f t="shared" si="38"/>
        <v>1.45</v>
      </c>
      <c r="AI59" s="2">
        <f t="shared" si="38"/>
        <v>0.56</v>
      </c>
      <c r="AJ59" s="2">
        <f t="shared" si="38"/>
        <v>0</v>
      </c>
      <c r="AK59" s="2">
        <f t="shared" si="38"/>
        <v>244.48</v>
      </c>
      <c r="AL59" s="2">
        <f t="shared" si="38"/>
        <v>158.59</v>
      </c>
      <c r="AM59" s="2">
        <f t="shared" si="38"/>
        <v>0</v>
      </c>
    </row>
    <row r="61" spans="1:154" ht="12.75">
      <c r="A61">
        <v>17</v>
      </c>
      <c r="B61">
        <v>1</v>
      </c>
      <c r="C61">
        <f>ROW(SmtRes!A45)</f>
        <v>45</v>
      </c>
      <c r="D61">
        <f>ROW(EtalonRes!A45)</f>
        <v>45</v>
      </c>
      <c r="E61" t="s">
        <v>17</v>
      </c>
      <c r="F61" t="s">
        <v>110</v>
      </c>
      <c r="G61" t="s">
        <v>111</v>
      </c>
      <c r="H61" t="s">
        <v>20</v>
      </c>
      <c r="I61">
        <v>0.035</v>
      </c>
      <c r="J61">
        <v>0</v>
      </c>
      <c r="O61">
        <f>ROUND(CP61,2)</f>
        <v>2590.52</v>
      </c>
      <c r="P61">
        <f>ROUND(CQ61*I61,2)</f>
        <v>2404.19</v>
      </c>
      <c r="Q61">
        <f>ROUND(CR61*I61,2)</f>
        <v>41.91</v>
      </c>
      <c r="R61">
        <f>ROUND(CS61*I61,2)</f>
        <v>67.03</v>
      </c>
      <c r="S61">
        <f>ROUND(CT61*I61,2)</f>
        <v>144.42</v>
      </c>
      <c r="T61">
        <f>ROUND(CU61*I61,2)</f>
        <v>0</v>
      </c>
      <c r="U61">
        <f>CV61*I61</f>
        <v>1.449</v>
      </c>
      <c r="V61">
        <f>CW61*I61</f>
        <v>0.55825</v>
      </c>
      <c r="W61">
        <f>ROUND(CX61*I61,2)</f>
        <v>0</v>
      </c>
      <c r="X61">
        <f>ROUND(CY61,2)</f>
        <v>244.48</v>
      </c>
      <c r="Y61">
        <f>ROUND(CZ61,2)</f>
        <v>158.59</v>
      </c>
      <c r="AA61">
        <v>0</v>
      </c>
      <c r="AB61">
        <f>(AC61+AD61+AF61)</f>
        <v>14358.0895</v>
      </c>
      <c r="AC61">
        <f>(ES61)</f>
        <v>13683.47</v>
      </c>
      <c r="AD61">
        <f>((ET61*1.25))</f>
        <v>275.9375</v>
      </c>
      <c r="AE61">
        <f>((EU61*1.25))</f>
        <v>185.025</v>
      </c>
      <c r="AF61">
        <f>((EV61*1.15))</f>
        <v>398.68199999999996</v>
      </c>
      <c r="AG61">
        <f>(AP61)</f>
        <v>0</v>
      </c>
      <c r="AH61">
        <f>((EW61*1.15))</f>
        <v>41.4</v>
      </c>
      <c r="AI61">
        <f>((EX61*1.25))</f>
        <v>15.95</v>
      </c>
      <c r="AJ61">
        <f>(AS61)</f>
        <v>0</v>
      </c>
      <c r="AK61">
        <v>14250.9</v>
      </c>
      <c r="AL61">
        <v>13683.47</v>
      </c>
      <c r="AM61">
        <v>220.75</v>
      </c>
      <c r="AN61">
        <v>148.02</v>
      </c>
      <c r="AO61">
        <v>346.68</v>
      </c>
      <c r="AP61">
        <v>0</v>
      </c>
      <c r="AQ61">
        <v>36</v>
      </c>
      <c r="AR61">
        <v>12.76</v>
      </c>
      <c r="AS61">
        <v>0</v>
      </c>
      <c r="AT61">
        <f>(BZ61*0.94)</f>
        <v>115.61999999999999</v>
      </c>
      <c r="AU61">
        <f>CA61</f>
        <v>75</v>
      </c>
      <c r="AV61">
        <v>1</v>
      </c>
      <c r="AW61">
        <v>1</v>
      </c>
      <c r="AX61">
        <v>1</v>
      </c>
      <c r="AY61">
        <v>1</v>
      </c>
      <c r="AZ61">
        <v>5.45</v>
      </c>
      <c r="BA61">
        <v>10.35</v>
      </c>
      <c r="BB61">
        <v>4.34</v>
      </c>
      <c r="BC61">
        <v>5.02</v>
      </c>
      <c r="BH61">
        <v>0</v>
      </c>
      <c r="BI61">
        <v>1</v>
      </c>
      <c r="BJ61" t="s">
        <v>112</v>
      </c>
      <c r="BM61">
        <v>17</v>
      </c>
      <c r="BN61">
        <v>0</v>
      </c>
      <c r="BO61" t="s">
        <v>110</v>
      </c>
      <c r="BP61">
        <v>1</v>
      </c>
      <c r="BQ61">
        <v>2</v>
      </c>
      <c r="BR61">
        <v>0</v>
      </c>
      <c r="BS61">
        <v>10.35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123</v>
      </c>
      <c r="CA61">
        <v>75</v>
      </c>
      <c r="CF61">
        <v>0</v>
      </c>
      <c r="CG61">
        <v>0</v>
      </c>
      <c r="CM61">
        <v>0</v>
      </c>
      <c r="CO61">
        <v>0</v>
      </c>
      <c r="CP61">
        <f>(P61+Q61+S61)</f>
        <v>2590.52</v>
      </c>
      <c r="CQ61">
        <f>(AC61)*BC61</f>
        <v>68691.01939999999</v>
      </c>
      <c r="CR61">
        <f>(AD61)*BB61</f>
        <v>1197.56875</v>
      </c>
      <c r="CS61">
        <f>(AE61)*BS61</f>
        <v>1915.00875</v>
      </c>
      <c r="CT61">
        <f>(AF61)*BA61</f>
        <v>4126.3587</v>
      </c>
      <c r="CU61">
        <f>(AG61)*BT61</f>
        <v>0</v>
      </c>
      <c r="CV61">
        <f>(AH61)*BU61</f>
        <v>41.4</v>
      </c>
      <c r="CW61">
        <f>(AI61)*BV61</f>
        <v>15.95</v>
      </c>
      <c r="CX61">
        <f>(AJ61)*BW61</f>
        <v>0</v>
      </c>
      <c r="CY61">
        <f>(((S61+R61)*AT61)/100)</f>
        <v>244.47849</v>
      </c>
      <c r="CZ61">
        <f>(((S61+R61)*CA61)/100)</f>
        <v>158.5875</v>
      </c>
      <c r="DE61" t="s">
        <v>22</v>
      </c>
      <c r="DF61" t="s">
        <v>22</v>
      </c>
      <c r="DG61" t="s">
        <v>23</v>
      </c>
      <c r="DI61" t="s">
        <v>23</v>
      </c>
      <c r="DJ61" t="s">
        <v>22</v>
      </c>
      <c r="DN61">
        <v>0</v>
      </c>
      <c r="DO61">
        <v>0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1005</v>
      </c>
      <c r="DV61" t="s">
        <v>20</v>
      </c>
      <c r="DW61" t="s">
        <v>113</v>
      </c>
      <c r="DX61">
        <v>100</v>
      </c>
      <c r="EE61">
        <v>7034891</v>
      </c>
      <c r="EF61">
        <v>2</v>
      </c>
      <c r="EG61" t="s">
        <v>67</v>
      </c>
      <c r="EH61">
        <v>0</v>
      </c>
      <c r="EJ61">
        <v>1</v>
      </c>
      <c r="EK61">
        <v>17</v>
      </c>
      <c r="EL61" t="s">
        <v>26</v>
      </c>
      <c r="EM61" t="s">
        <v>114</v>
      </c>
      <c r="EP61" t="s">
        <v>388</v>
      </c>
      <c r="EQ61">
        <v>0</v>
      </c>
      <c r="ER61">
        <v>14250.9</v>
      </c>
      <c r="ES61">
        <v>13683.47</v>
      </c>
      <c r="ET61">
        <v>220.75</v>
      </c>
      <c r="EU61">
        <v>148.02</v>
      </c>
      <c r="EV61">
        <v>346.68</v>
      </c>
      <c r="EW61">
        <v>36</v>
      </c>
      <c r="EX61">
        <v>12.76</v>
      </c>
    </row>
    <row r="63" spans="1:39" ht="12.75">
      <c r="A63" s="2">
        <v>51</v>
      </c>
      <c r="B63" s="2">
        <f>B57</f>
        <v>1</v>
      </c>
      <c r="C63" s="2">
        <f>A57</f>
        <v>5</v>
      </c>
      <c r="D63" s="2">
        <f>ROW(A57)</f>
        <v>57</v>
      </c>
      <c r="E63" s="2"/>
      <c r="F63" s="2" t="str">
        <f>IF(F57&lt;&gt;"",F57,"")</f>
        <v>Новый подраздел</v>
      </c>
      <c r="G63" s="2" t="str">
        <f>IF(G57&lt;&gt;"",G57,"")</f>
        <v>Полы</v>
      </c>
      <c r="H63" s="2"/>
      <c r="I63" s="2"/>
      <c r="J63" s="2"/>
      <c r="K63" s="2"/>
      <c r="L63" s="2"/>
      <c r="M63" s="2"/>
      <c r="N63" s="2"/>
      <c r="O63" s="2">
        <f aca="true" t="shared" si="39" ref="O63:Y63">ROUND(AB63,2)</f>
        <v>2590.52</v>
      </c>
      <c r="P63" s="2">
        <f t="shared" si="39"/>
        <v>2404.19</v>
      </c>
      <c r="Q63" s="2">
        <f t="shared" si="39"/>
        <v>41.91</v>
      </c>
      <c r="R63" s="2">
        <f t="shared" si="39"/>
        <v>67.03</v>
      </c>
      <c r="S63" s="2">
        <f t="shared" si="39"/>
        <v>144.42</v>
      </c>
      <c r="T63" s="2">
        <f t="shared" si="39"/>
        <v>0</v>
      </c>
      <c r="U63" s="2">
        <f t="shared" si="39"/>
        <v>1.45</v>
      </c>
      <c r="V63" s="2">
        <f t="shared" si="39"/>
        <v>0.56</v>
      </c>
      <c r="W63" s="2">
        <f t="shared" si="39"/>
        <v>0</v>
      </c>
      <c r="X63" s="2">
        <f t="shared" si="39"/>
        <v>244.48</v>
      </c>
      <c r="Y63" s="2">
        <f t="shared" si="39"/>
        <v>158.59</v>
      </c>
      <c r="Z63" s="2"/>
      <c r="AA63" s="2"/>
      <c r="AB63" s="2">
        <f>ROUND(SUMIF(AA61:AA61,"=0",O61:O61),2)</f>
        <v>2590.52</v>
      </c>
      <c r="AC63" s="2">
        <f>ROUND(SUMIF(AA61:AA61,"=0",P61:P61),2)</f>
        <v>2404.19</v>
      </c>
      <c r="AD63" s="2">
        <f>ROUND(SUMIF(AA61:AA61,"=0",Q61:Q61),2)</f>
        <v>41.91</v>
      </c>
      <c r="AE63" s="2">
        <f>ROUND(SUMIF(AA61:AA61,"=0",R61:R61),2)</f>
        <v>67.03</v>
      </c>
      <c r="AF63" s="2">
        <f>ROUND(SUMIF(AA61:AA61,"=0",S61:S61),2)</f>
        <v>144.42</v>
      </c>
      <c r="AG63" s="2">
        <f>ROUND(SUMIF(AA61:AA61,"=0",T61:T61),2)</f>
        <v>0</v>
      </c>
      <c r="AH63" s="2">
        <f>ROUND(SUMIF(AA61:AA61,"=0",U61:U61),2)</f>
        <v>1.45</v>
      </c>
      <c r="AI63" s="2">
        <f>ROUND(SUMIF(AA61:AA61,"=0",V61:V61),2)</f>
        <v>0.56</v>
      </c>
      <c r="AJ63" s="2">
        <f>ROUND(SUMIF(AA61:AA61,"=0",W61:W61),2)</f>
        <v>0</v>
      </c>
      <c r="AK63" s="2">
        <f>ROUND(SUMIF(AA61:AA61,"=0",X61:X61),2)</f>
        <v>244.48</v>
      </c>
      <c r="AL63" s="2">
        <f>ROUND(SUMIF(AA61:AA61,"=0",Y61:Y61),2)</f>
        <v>158.59</v>
      </c>
      <c r="AM63" s="2">
        <v>0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201</v>
      </c>
      <c r="F65" s="3">
        <f>Source!O63</f>
        <v>2590.52</v>
      </c>
      <c r="G65" s="3" t="s">
        <v>84</v>
      </c>
      <c r="H65" s="3" t="s">
        <v>85</v>
      </c>
      <c r="I65" s="3"/>
      <c r="J65" s="3"/>
      <c r="K65" s="3">
        <v>201</v>
      </c>
      <c r="L65" s="3">
        <v>1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202</v>
      </c>
      <c r="F66" s="3">
        <f>Source!P63</f>
        <v>2404.19</v>
      </c>
      <c r="G66" s="3" t="s">
        <v>86</v>
      </c>
      <c r="H66" s="3" t="s">
        <v>87</v>
      </c>
      <c r="I66" s="3"/>
      <c r="J66" s="3"/>
      <c r="K66" s="3">
        <v>202</v>
      </c>
      <c r="L66" s="3">
        <v>2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203</v>
      </c>
      <c r="F67" s="3">
        <f>Source!Q63</f>
        <v>41.91</v>
      </c>
      <c r="G67" s="3" t="s">
        <v>88</v>
      </c>
      <c r="H67" s="3" t="s">
        <v>89</v>
      </c>
      <c r="I67" s="3"/>
      <c r="J67" s="3"/>
      <c r="K67" s="3">
        <v>203</v>
      </c>
      <c r="L67" s="3">
        <v>3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204</v>
      </c>
      <c r="F68" s="3">
        <f>Source!R63</f>
        <v>67.03</v>
      </c>
      <c r="G68" s="3" t="s">
        <v>90</v>
      </c>
      <c r="H68" s="3" t="s">
        <v>91</v>
      </c>
      <c r="I68" s="3"/>
      <c r="J68" s="3"/>
      <c r="K68" s="3">
        <v>204</v>
      </c>
      <c r="L68" s="3">
        <v>4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205</v>
      </c>
      <c r="F69" s="3">
        <f>Source!S63</f>
        <v>144.42</v>
      </c>
      <c r="G69" s="3" t="s">
        <v>92</v>
      </c>
      <c r="H69" s="3" t="s">
        <v>93</v>
      </c>
      <c r="I69" s="3"/>
      <c r="J69" s="3"/>
      <c r="K69" s="3">
        <v>205</v>
      </c>
      <c r="L69" s="3">
        <v>5</v>
      </c>
      <c r="M69" s="3">
        <v>3</v>
      </c>
      <c r="N69" s="3" t="s">
        <v>3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206</v>
      </c>
      <c r="F70" s="3">
        <f>Source!T63</f>
        <v>0</v>
      </c>
      <c r="G70" s="3" t="s">
        <v>94</v>
      </c>
      <c r="H70" s="3" t="s">
        <v>95</v>
      </c>
      <c r="I70" s="3"/>
      <c r="J70" s="3"/>
      <c r="K70" s="3">
        <v>206</v>
      </c>
      <c r="L70" s="3">
        <v>6</v>
      </c>
      <c r="M70" s="3">
        <v>3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207</v>
      </c>
      <c r="F71" s="3">
        <f>Source!U63</f>
        <v>1.45</v>
      </c>
      <c r="G71" s="3" t="s">
        <v>96</v>
      </c>
      <c r="H71" s="3" t="s">
        <v>97</v>
      </c>
      <c r="I71" s="3"/>
      <c r="J71" s="3"/>
      <c r="K71" s="3">
        <v>207</v>
      </c>
      <c r="L71" s="3">
        <v>7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208</v>
      </c>
      <c r="F72" s="3">
        <f>Source!V63</f>
        <v>0.56</v>
      </c>
      <c r="G72" s="3" t="s">
        <v>98</v>
      </c>
      <c r="H72" s="3" t="s">
        <v>99</v>
      </c>
      <c r="I72" s="3"/>
      <c r="J72" s="3"/>
      <c r="K72" s="3">
        <v>208</v>
      </c>
      <c r="L72" s="3">
        <v>8</v>
      </c>
      <c r="M72" s="3">
        <v>3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209</v>
      </c>
      <c r="F73" s="3">
        <f>Source!W63</f>
        <v>0</v>
      </c>
      <c r="G73" s="3" t="s">
        <v>100</v>
      </c>
      <c r="H73" s="3" t="s">
        <v>101</v>
      </c>
      <c r="I73" s="3"/>
      <c r="J73" s="3"/>
      <c r="K73" s="3">
        <v>209</v>
      </c>
      <c r="L73" s="3">
        <v>9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210</v>
      </c>
      <c r="F74" s="3">
        <f>Source!X63</f>
        <v>244.48</v>
      </c>
      <c r="G74" s="3" t="s">
        <v>102</v>
      </c>
      <c r="H74" s="3" t="s">
        <v>103</v>
      </c>
      <c r="I74" s="3"/>
      <c r="J74" s="3"/>
      <c r="K74" s="3">
        <v>210</v>
      </c>
      <c r="L74" s="3">
        <v>10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211</v>
      </c>
      <c r="F75" s="3">
        <f>Source!Y63</f>
        <v>158.59</v>
      </c>
      <c r="G75" s="3" t="s">
        <v>104</v>
      </c>
      <c r="H75" s="3" t="s">
        <v>105</v>
      </c>
      <c r="I75" s="3"/>
      <c r="J75" s="3"/>
      <c r="K75" s="3">
        <v>211</v>
      </c>
      <c r="L75" s="3">
        <v>11</v>
      </c>
      <c r="M75" s="3">
        <v>3</v>
      </c>
      <c r="N75" s="3" t="s">
        <v>3</v>
      </c>
    </row>
    <row r="76" ht="12.75">
      <c r="G76">
        <v>0</v>
      </c>
    </row>
    <row r="77" spans="1:59" ht="12.75">
      <c r="A77" s="1">
        <v>5</v>
      </c>
      <c r="B77" s="1">
        <v>1</v>
      </c>
      <c r="C77" s="1"/>
      <c r="D77" s="1">
        <f>ROW(A84)</f>
        <v>84</v>
      </c>
      <c r="E77" s="1"/>
      <c r="F77" s="1" t="s">
        <v>108</v>
      </c>
      <c r="G77" s="1" t="s">
        <v>35</v>
      </c>
      <c r="H77" s="1"/>
      <c r="I77" s="1"/>
      <c r="J77" s="1"/>
      <c r="K77" s="1"/>
      <c r="L77" s="1"/>
      <c r="M77" s="1"/>
      <c r="N77" s="1" t="s">
        <v>3</v>
      </c>
      <c r="O77" s="1"/>
      <c r="P77" s="1"/>
      <c r="Q77" s="1"/>
      <c r="R77" s="1" t="s">
        <v>3</v>
      </c>
      <c r="S77" s="1" t="s">
        <v>3</v>
      </c>
      <c r="T77" s="1" t="s">
        <v>3</v>
      </c>
      <c r="U77" s="1" t="s">
        <v>3</v>
      </c>
      <c r="V77" s="1"/>
      <c r="W77" s="1"/>
      <c r="X77" s="1">
        <v>0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>
        <v>0</v>
      </c>
      <c r="AM77" s="1"/>
      <c r="BE77" t="s">
        <v>115</v>
      </c>
      <c r="BF77">
        <v>0</v>
      </c>
      <c r="BG77">
        <v>0</v>
      </c>
    </row>
    <row r="79" spans="1:39" ht="12.75">
      <c r="A79" s="2">
        <v>52</v>
      </c>
      <c r="B79" s="2">
        <f aca="true" t="shared" si="40" ref="B79:AM79">B84</f>
        <v>1</v>
      </c>
      <c r="C79" s="2">
        <f t="shared" si="40"/>
        <v>5</v>
      </c>
      <c r="D79" s="2">
        <f t="shared" si="40"/>
        <v>77</v>
      </c>
      <c r="E79" s="2">
        <f t="shared" si="40"/>
        <v>0</v>
      </c>
      <c r="F79" s="2" t="str">
        <f t="shared" si="40"/>
        <v>Новый подраздел</v>
      </c>
      <c r="G79" s="2" t="str">
        <f t="shared" si="40"/>
        <v>Стены</v>
      </c>
      <c r="H79" s="2">
        <f t="shared" si="40"/>
        <v>0</v>
      </c>
      <c r="I79" s="2">
        <f t="shared" si="40"/>
        <v>0</v>
      </c>
      <c r="J79" s="2">
        <f t="shared" si="40"/>
        <v>0</v>
      </c>
      <c r="K79" s="2">
        <f t="shared" si="40"/>
        <v>0</v>
      </c>
      <c r="L79" s="2">
        <f t="shared" si="40"/>
        <v>0</v>
      </c>
      <c r="M79" s="2">
        <f t="shared" si="40"/>
        <v>0</v>
      </c>
      <c r="N79" s="2">
        <f t="shared" si="40"/>
        <v>0</v>
      </c>
      <c r="O79" s="2">
        <f t="shared" si="40"/>
        <v>41291.97</v>
      </c>
      <c r="P79" s="2">
        <f t="shared" si="40"/>
        <v>33591.54</v>
      </c>
      <c r="Q79" s="2">
        <f t="shared" si="40"/>
        <v>2256.16</v>
      </c>
      <c r="R79" s="2">
        <f t="shared" si="40"/>
        <v>664.32</v>
      </c>
      <c r="S79" s="2">
        <f t="shared" si="40"/>
        <v>5444.27</v>
      </c>
      <c r="T79" s="2">
        <f t="shared" si="40"/>
        <v>0</v>
      </c>
      <c r="U79" s="2">
        <f t="shared" si="40"/>
        <v>63.27</v>
      </c>
      <c r="V79" s="2">
        <f t="shared" si="40"/>
        <v>4.75</v>
      </c>
      <c r="W79" s="2">
        <f t="shared" si="40"/>
        <v>0</v>
      </c>
      <c r="X79" s="2">
        <f t="shared" si="40"/>
        <v>6996.93</v>
      </c>
      <c r="Y79" s="2">
        <f t="shared" si="40"/>
        <v>4878.99</v>
      </c>
      <c r="Z79" s="2">
        <f t="shared" si="40"/>
        <v>0</v>
      </c>
      <c r="AA79" s="2">
        <f t="shared" si="40"/>
        <v>0</v>
      </c>
      <c r="AB79" s="2">
        <f t="shared" si="40"/>
        <v>41291.97</v>
      </c>
      <c r="AC79" s="2">
        <f t="shared" si="40"/>
        <v>33591.54</v>
      </c>
      <c r="AD79" s="2">
        <f t="shared" si="40"/>
        <v>2256.16</v>
      </c>
      <c r="AE79" s="2">
        <f t="shared" si="40"/>
        <v>664.32</v>
      </c>
      <c r="AF79" s="2">
        <f t="shared" si="40"/>
        <v>5444.27</v>
      </c>
      <c r="AG79" s="2">
        <f t="shared" si="40"/>
        <v>0</v>
      </c>
      <c r="AH79" s="2">
        <f t="shared" si="40"/>
        <v>63.27</v>
      </c>
      <c r="AI79" s="2">
        <f t="shared" si="40"/>
        <v>4.75</v>
      </c>
      <c r="AJ79" s="2">
        <f t="shared" si="40"/>
        <v>0</v>
      </c>
      <c r="AK79" s="2">
        <f t="shared" si="40"/>
        <v>6996.93</v>
      </c>
      <c r="AL79" s="2">
        <f t="shared" si="40"/>
        <v>4878.99</v>
      </c>
      <c r="AM79" s="2">
        <f t="shared" si="40"/>
        <v>0</v>
      </c>
    </row>
    <row r="81" spans="1:154" ht="12.75">
      <c r="A81">
        <v>17</v>
      </c>
      <c r="B81">
        <v>1</v>
      </c>
      <c r="C81">
        <f>ROW(SmtRes!A52)</f>
        <v>52</v>
      </c>
      <c r="D81">
        <f>ROW(EtalonRes!A52)</f>
        <v>52</v>
      </c>
      <c r="E81" t="s">
        <v>17</v>
      </c>
      <c r="F81" t="s">
        <v>116</v>
      </c>
      <c r="G81" t="s">
        <v>117</v>
      </c>
      <c r="H81" t="s">
        <v>118</v>
      </c>
      <c r="I81">
        <v>10.8</v>
      </c>
      <c r="J81">
        <v>0</v>
      </c>
      <c r="O81">
        <f>ROUND(CP81,2)</f>
        <v>41016.82</v>
      </c>
      <c r="P81">
        <f>ROUND(CQ81*I81,2)</f>
        <v>33380.46</v>
      </c>
      <c r="Q81">
        <f>ROUND(CR81*I81,2)</f>
        <v>2241.24</v>
      </c>
      <c r="R81">
        <f>ROUND(CS81*I81,2)</f>
        <v>660.9</v>
      </c>
      <c r="S81">
        <f>ROUND(CT81*I81,2)</f>
        <v>5395.12</v>
      </c>
      <c r="T81">
        <f>ROUND(CU81*I81,2)</f>
        <v>0</v>
      </c>
      <c r="U81">
        <f>CV81*I81</f>
        <v>62.721</v>
      </c>
      <c r="V81">
        <f>CW81*I81</f>
        <v>4.7250000000000005</v>
      </c>
      <c r="W81">
        <f>ROUND(CX81*I81,2)</f>
        <v>0</v>
      </c>
      <c r="X81">
        <f>ROUND(CY81,2)</f>
        <v>6945.04</v>
      </c>
      <c r="Y81">
        <f>ROUND(CZ81,2)</f>
        <v>4844.82</v>
      </c>
      <c r="AA81">
        <v>0</v>
      </c>
      <c r="AB81">
        <f>(AC81+AD81+AF81)</f>
        <v>901.5754999999999</v>
      </c>
      <c r="AC81">
        <f>(ES81)</f>
        <v>815.51</v>
      </c>
      <c r="AD81">
        <f>((ET81*1.25))</f>
        <v>37.8</v>
      </c>
      <c r="AE81">
        <f>((EU81*1.25))</f>
        <v>5.9125000000000005</v>
      </c>
      <c r="AF81">
        <f>((EV81*1.15))</f>
        <v>48.265499999999996</v>
      </c>
      <c r="AG81">
        <f>(AP81)</f>
        <v>0</v>
      </c>
      <c r="AH81">
        <f>((EW81*1.15))</f>
        <v>5.807499999999999</v>
      </c>
      <c r="AI81">
        <f>((EX81*1.25))</f>
        <v>0.4375</v>
      </c>
      <c r="AJ81">
        <f>(AS81)</f>
        <v>0</v>
      </c>
      <c r="AK81">
        <v>887.72</v>
      </c>
      <c r="AL81">
        <v>815.51</v>
      </c>
      <c r="AM81">
        <v>30.24</v>
      </c>
      <c r="AN81">
        <v>4.73</v>
      </c>
      <c r="AO81">
        <v>41.97</v>
      </c>
      <c r="AP81">
        <v>0</v>
      </c>
      <c r="AQ81">
        <v>5.05</v>
      </c>
      <c r="AR81">
        <v>0.35</v>
      </c>
      <c r="AS81">
        <v>0</v>
      </c>
      <c r="AT81">
        <f>(BZ81*0.94)</f>
        <v>114.67999999999999</v>
      </c>
      <c r="AU81">
        <f>CA81</f>
        <v>80</v>
      </c>
      <c r="AV81">
        <v>1</v>
      </c>
      <c r="AW81">
        <v>1</v>
      </c>
      <c r="AX81">
        <v>1</v>
      </c>
      <c r="AY81">
        <v>1</v>
      </c>
      <c r="AZ81">
        <v>4.72</v>
      </c>
      <c r="BA81">
        <v>10.35</v>
      </c>
      <c r="BB81">
        <v>5.49</v>
      </c>
      <c r="BC81">
        <v>3.79</v>
      </c>
      <c r="BH81">
        <v>0</v>
      </c>
      <c r="BI81">
        <v>1</v>
      </c>
      <c r="BJ81" t="s">
        <v>119</v>
      </c>
      <c r="BM81">
        <v>14</v>
      </c>
      <c r="BN81">
        <v>0</v>
      </c>
      <c r="BO81" t="s">
        <v>116</v>
      </c>
      <c r="BP81">
        <v>1</v>
      </c>
      <c r="BQ81">
        <v>2</v>
      </c>
      <c r="BR81">
        <v>0</v>
      </c>
      <c r="BS81">
        <v>10.35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122</v>
      </c>
      <c r="CA81">
        <v>80</v>
      </c>
      <c r="CF81">
        <v>0</v>
      </c>
      <c r="CG81">
        <v>0</v>
      </c>
      <c r="CM81">
        <v>0</v>
      </c>
      <c r="CO81">
        <v>0</v>
      </c>
      <c r="CP81">
        <f>(P81+Q81+S81)</f>
        <v>41016.82</v>
      </c>
      <c r="CQ81">
        <f>(AC81)*BC81</f>
        <v>3090.7829</v>
      </c>
      <c r="CR81">
        <f>(AD81)*BB81</f>
        <v>207.522</v>
      </c>
      <c r="CS81">
        <f>(AE81)*BS81</f>
        <v>61.194375</v>
      </c>
      <c r="CT81">
        <f>(AF81)*BA81</f>
        <v>499.54792499999996</v>
      </c>
      <c r="CU81">
        <f aca="true" t="shared" si="41" ref="CU81:CX82">(AG81)*BT81</f>
        <v>0</v>
      </c>
      <c r="CV81">
        <f t="shared" si="41"/>
        <v>5.807499999999999</v>
      </c>
      <c r="CW81">
        <f t="shared" si="41"/>
        <v>0.4375</v>
      </c>
      <c r="CX81">
        <f t="shared" si="41"/>
        <v>0</v>
      </c>
      <c r="CY81">
        <f>(((S81+R81)*AT81)/100)</f>
        <v>6945.043736</v>
      </c>
      <c r="CZ81">
        <f>(((S81+R81)*CA81)/100)</f>
        <v>4844.816</v>
      </c>
      <c r="DE81" t="s">
        <v>22</v>
      </c>
      <c r="DF81" t="s">
        <v>22</v>
      </c>
      <c r="DG81" t="s">
        <v>23</v>
      </c>
      <c r="DI81" t="s">
        <v>23</v>
      </c>
      <c r="DJ81" t="s">
        <v>22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1007</v>
      </c>
      <c r="DV81" t="s">
        <v>118</v>
      </c>
      <c r="DW81" t="s">
        <v>120</v>
      </c>
      <c r="DX81">
        <v>1</v>
      </c>
      <c r="EE81">
        <v>7034888</v>
      </c>
      <c r="EF81">
        <v>2</v>
      </c>
      <c r="EG81" t="s">
        <v>67</v>
      </c>
      <c r="EH81">
        <v>0</v>
      </c>
      <c r="EJ81">
        <v>1</v>
      </c>
      <c r="EK81">
        <v>14</v>
      </c>
      <c r="EL81" t="s">
        <v>121</v>
      </c>
      <c r="EM81" t="s">
        <v>73</v>
      </c>
      <c r="EP81" t="s">
        <v>389</v>
      </c>
      <c r="EQ81">
        <v>0</v>
      </c>
      <c r="ER81">
        <v>887.72</v>
      </c>
      <c r="ES81">
        <v>815.51</v>
      </c>
      <c r="ET81">
        <v>30.24</v>
      </c>
      <c r="EU81">
        <v>4.73</v>
      </c>
      <c r="EV81">
        <v>41.97</v>
      </c>
      <c r="EW81">
        <v>5.05</v>
      </c>
      <c r="EX81">
        <v>0.35</v>
      </c>
    </row>
    <row r="82" spans="1:154" ht="12.75">
      <c r="A82">
        <v>17</v>
      </c>
      <c r="B82">
        <v>1</v>
      </c>
      <c r="C82">
        <f>ROW(SmtRes!A72)</f>
        <v>72</v>
      </c>
      <c r="D82">
        <f>ROW(EtalonRes!A72)</f>
        <v>72</v>
      </c>
      <c r="E82" t="s">
        <v>29</v>
      </c>
      <c r="F82" t="s">
        <v>122</v>
      </c>
      <c r="G82" t="s">
        <v>123</v>
      </c>
      <c r="H82" t="s">
        <v>124</v>
      </c>
      <c r="I82">
        <v>0.0003</v>
      </c>
      <c r="J82">
        <v>0</v>
      </c>
      <c r="O82">
        <f>ROUND(CP82,2)</f>
        <v>275.15</v>
      </c>
      <c r="P82">
        <f>ROUND(CQ82*I82,2)</f>
        <v>211.08</v>
      </c>
      <c r="Q82">
        <f>ROUND(CR82*I82,2)</f>
        <v>14.92</v>
      </c>
      <c r="R82">
        <f>ROUND(CS82*I82,2)</f>
        <v>3.42</v>
      </c>
      <c r="S82">
        <f>ROUND(CT82*I82,2)</f>
        <v>49.15</v>
      </c>
      <c r="T82">
        <f>ROUND(CU82*I82,2)</f>
        <v>0</v>
      </c>
      <c r="U82">
        <f>CV82*I82</f>
        <v>0.5495849999999999</v>
      </c>
      <c r="V82">
        <f>CW82*I82</f>
        <v>0.025121249999999998</v>
      </c>
      <c r="W82">
        <f>ROUND(CX82*I82,2)</f>
        <v>0</v>
      </c>
      <c r="X82">
        <f>ROUND(CY82,2)</f>
        <v>51.89</v>
      </c>
      <c r="Y82">
        <f>ROUND(CZ82,2)</f>
        <v>34.17</v>
      </c>
      <c r="AA82">
        <v>0</v>
      </c>
      <c r="AB82">
        <f>(AC82+AD82+AF82)</f>
        <v>184776.15550000002</v>
      </c>
      <c r="AC82">
        <f>(ES82)</f>
        <v>159546.67</v>
      </c>
      <c r="AD82">
        <f>((ET82*1.25))</f>
        <v>9401.4375</v>
      </c>
      <c r="AE82">
        <f>((EU82*1.25))</f>
        <v>1099.9375</v>
      </c>
      <c r="AF82">
        <f>((EV82*1.15))</f>
        <v>15828.047999999999</v>
      </c>
      <c r="AG82">
        <f>(AP82)</f>
        <v>0</v>
      </c>
      <c r="AH82">
        <f>((EW82*1.15))</f>
        <v>1831.9499999999998</v>
      </c>
      <c r="AI82">
        <f>((EX82*1.25))</f>
        <v>83.7375</v>
      </c>
      <c r="AJ82">
        <f>(AS82)</f>
        <v>0</v>
      </c>
      <c r="AK82">
        <v>180831.34</v>
      </c>
      <c r="AL82">
        <v>159546.67</v>
      </c>
      <c r="AM82">
        <v>7521.15</v>
      </c>
      <c r="AN82">
        <v>879.95</v>
      </c>
      <c r="AO82">
        <v>13763.52</v>
      </c>
      <c r="AP82">
        <v>0</v>
      </c>
      <c r="AQ82">
        <v>1593</v>
      </c>
      <c r="AR82">
        <v>66.99</v>
      </c>
      <c r="AS82">
        <v>0</v>
      </c>
      <c r="AT82">
        <f>(BZ82*0.94)</f>
        <v>98.69999999999999</v>
      </c>
      <c r="AU82">
        <f>CA82</f>
        <v>65</v>
      </c>
      <c r="AV82">
        <v>1</v>
      </c>
      <c r="AW82">
        <v>1</v>
      </c>
      <c r="AX82">
        <v>1</v>
      </c>
      <c r="AY82">
        <v>1</v>
      </c>
      <c r="AZ82">
        <v>5.51</v>
      </c>
      <c r="BA82">
        <v>10.35</v>
      </c>
      <c r="BB82">
        <v>5.29</v>
      </c>
      <c r="BC82">
        <v>4.41</v>
      </c>
      <c r="BH82">
        <v>0</v>
      </c>
      <c r="BI82">
        <v>1</v>
      </c>
      <c r="BJ82" t="s">
        <v>125</v>
      </c>
      <c r="BM82">
        <v>10</v>
      </c>
      <c r="BN82">
        <v>0</v>
      </c>
      <c r="BO82" t="s">
        <v>122</v>
      </c>
      <c r="BP82">
        <v>1</v>
      </c>
      <c r="BQ82">
        <v>2</v>
      </c>
      <c r="BR82">
        <v>0</v>
      </c>
      <c r="BS82">
        <v>10.35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105</v>
      </c>
      <c r="CA82">
        <v>65</v>
      </c>
      <c r="CF82">
        <v>0</v>
      </c>
      <c r="CG82">
        <v>0</v>
      </c>
      <c r="CM82">
        <v>0</v>
      </c>
      <c r="CO82">
        <v>0</v>
      </c>
      <c r="CP82">
        <f>(P82+Q82+S82)</f>
        <v>275.15</v>
      </c>
      <c r="CQ82">
        <f>(AC82)*BC82</f>
        <v>703600.8147000001</v>
      </c>
      <c r="CR82">
        <f>(AD82)*BB82</f>
        <v>49733.604375</v>
      </c>
      <c r="CS82">
        <f>(AE82)*BS82</f>
        <v>11384.353125</v>
      </c>
      <c r="CT82">
        <f>(AF82)*BA82</f>
        <v>163820.29679999998</v>
      </c>
      <c r="CU82">
        <f t="shared" si="41"/>
        <v>0</v>
      </c>
      <c r="CV82">
        <f t="shared" si="41"/>
        <v>1831.9499999999998</v>
      </c>
      <c r="CW82">
        <f t="shared" si="41"/>
        <v>83.7375</v>
      </c>
      <c r="CX82">
        <f t="shared" si="41"/>
        <v>0</v>
      </c>
      <c r="CY82">
        <f>(((S82+R82)*AT82)/100)</f>
        <v>51.88659</v>
      </c>
      <c r="CZ82">
        <f>(((S82+R82)*CA82)/100)</f>
        <v>34.170500000000004</v>
      </c>
      <c r="DE82" t="s">
        <v>22</v>
      </c>
      <c r="DF82" t="s">
        <v>22</v>
      </c>
      <c r="DG82" t="s">
        <v>23</v>
      </c>
      <c r="DI82" t="s">
        <v>23</v>
      </c>
      <c r="DJ82" t="s">
        <v>22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1007</v>
      </c>
      <c r="DV82" t="s">
        <v>124</v>
      </c>
      <c r="DW82" t="s">
        <v>126</v>
      </c>
      <c r="DX82">
        <v>100</v>
      </c>
      <c r="EE82">
        <v>7034885</v>
      </c>
      <c r="EF82">
        <v>2</v>
      </c>
      <c r="EG82" t="s">
        <v>67</v>
      </c>
      <c r="EH82">
        <v>0</v>
      </c>
      <c r="EJ82">
        <v>1</v>
      </c>
      <c r="EK82">
        <v>10</v>
      </c>
      <c r="EL82" t="s">
        <v>127</v>
      </c>
      <c r="EM82" t="s">
        <v>128</v>
      </c>
      <c r="EP82" t="s">
        <v>129</v>
      </c>
      <c r="EQ82">
        <v>0</v>
      </c>
      <c r="ER82">
        <v>180831.34</v>
      </c>
      <c r="ES82">
        <v>159546.67</v>
      </c>
      <c r="ET82">
        <v>7521.15</v>
      </c>
      <c r="EU82">
        <v>879.95</v>
      </c>
      <c r="EV82">
        <v>13763.52</v>
      </c>
      <c r="EW82">
        <v>1593</v>
      </c>
      <c r="EX82">
        <v>66.99</v>
      </c>
    </row>
    <row r="84" spans="1:39" ht="12.75">
      <c r="A84" s="2">
        <v>51</v>
      </c>
      <c r="B84" s="2">
        <f>B77</f>
        <v>1</v>
      </c>
      <c r="C84" s="2">
        <f>A77</f>
        <v>5</v>
      </c>
      <c r="D84" s="2">
        <f>ROW(A77)</f>
        <v>77</v>
      </c>
      <c r="E84" s="2"/>
      <c r="F84" s="2" t="str">
        <f>IF(F77&lt;&gt;"",F77,"")</f>
        <v>Новый подраздел</v>
      </c>
      <c r="G84" s="2" t="str">
        <f>IF(G77&lt;&gt;"",G77,"")</f>
        <v>Стены</v>
      </c>
      <c r="H84" s="2"/>
      <c r="I84" s="2"/>
      <c r="J84" s="2"/>
      <c r="K84" s="2"/>
      <c r="L84" s="2"/>
      <c r="M84" s="2"/>
      <c r="N84" s="2"/>
      <c r="O84" s="2">
        <f aca="true" t="shared" si="42" ref="O84:Y84">ROUND(AB84,2)</f>
        <v>41291.97</v>
      </c>
      <c r="P84" s="2">
        <f t="shared" si="42"/>
        <v>33591.54</v>
      </c>
      <c r="Q84" s="2">
        <f t="shared" si="42"/>
        <v>2256.16</v>
      </c>
      <c r="R84" s="2">
        <f t="shared" si="42"/>
        <v>664.32</v>
      </c>
      <c r="S84" s="2">
        <f t="shared" si="42"/>
        <v>5444.27</v>
      </c>
      <c r="T84" s="2">
        <f t="shared" si="42"/>
        <v>0</v>
      </c>
      <c r="U84" s="2">
        <f t="shared" si="42"/>
        <v>63.27</v>
      </c>
      <c r="V84" s="2">
        <f t="shared" si="42"/>
        <v>4.75</v>
      </c>
      <c r="W84" s="2">
        <f t="shared" si="42"/>
        <v>0</v>
      </c>
      <c r="X84" s="2">
        <f t="shared" si="42"/>
        <v>6996.93</v>
      </c>
      <c r="Y84" s="2">
        <f t="shared" si="42"/>
        <v>4878.99</v>
      </c>
      <c r="Z84" s="2"/>
      <c r="AA84" s="2"/>
      <c r="AB84" s="2">
        <f>ROUND(SUMIF(AA81:AA82,"=0",O81:O82),2)</f>
        <v>41291.97</v>
      </c>
      <c r="AC84" s="2">
        <f>ROUND(SUMIF(AA81:AA82,"=0",P81:P82),2)</f>
        <v>33591.54</v>
      </c>
      <c r="AD84" s="2">
        <f>ROUND(SUMIF(AA81:AA82,"=0",Q81:Q82),2)</f>
        <v>2256.16</v>
      </c>
      <c r="AE84" s="2">
        <f>ROUND(SUMIF(AA81:AA82,"=0",R81:R82),2)</f>
        <v>664.32</v>
      </c>
      <c r="AF84" s="2">
        <f>ROUND(SUMIF(AA81:AA82,"=0",S81:S82),2)</f>
        <v>5444.27</v>
      </c>
      <c r="AG84" s="2">
        <f>ROUND(SUMIF(AA81:AA82,"=0",T81:T82),2)</f>
        <v>0</v>
      </c>
      <c r="AH84" s="2">
        <f>ROUND(SUMIF(AA81:AA82,"=0",U81:U82),2)</f>
        <v>63.27</v>
      </c>
      <c r="AI84" s="2">
        <f>ROUND(SUMIF(AA81:AA82,"=0",V81:V82),2)</f>
        <v>4.75</v>
      </c>
      <c r="AJ84" s="2">
        <f>ROUND(SUMIF(AA81:AA82,"=0",W81:W82),2)</f>
        <v>0</v>
      </c>
      <c r="AK84" s="2">
        <f>ROUND(SUMIF(AA81:AA82,"=0",X81:X82),2)</f>
        <v>6996.93</v>
      </c>
      <c r="AL84" s="2">
        <f>ROUND(SUMIF(AA81:AA82,"=0",Y81:Y82),2)</f>
        <v>4878.99</v>
      </c>
      <c r="AM84" s="2">
        <v>0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201</v>
      </c>
      <c r="F86" s="3">
        <f>Source!O84</f>
        <v>41291.97</v>
      </c>
      <c r="G86" s="3" t="s">
        <v>84</v>
      </c>
      <c r="H86" s="3" t="s">
        <v>85</v>
      </c>
      <c r="I86" s="3"/>
      <c r="J86" s="3"/>
      <c r="K86" s="3">
        <v>201</v>
      </c>
      <c r="L86" s="3">
        <v>1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202</v>
      </c>
      <c r="F87" s="3">
        <f>Source!P84</f>
        <v>33591.54</v>
      </c>
      <c r="G87" s="3" t="s">
        <v>86</v>
      </c>
      <c r="H87" s="3" t="s">
        <v>87</v>
      </c>
      <c r="I87" s="3"/>
      <c r="J87" s="3"/>
      <c r="K87" s="3">
        <v>202</v>
      </c>
      <c r="L87" s="3">
        <v>2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203</v>
      </c>
      <c r="F88" s="3">
        <f>Source!Q84</f>
        <v>2256.16</v>
      </c>
      <c r="G88" s="3" t="s">
        <v>88</v>
      </c>
      <c r="H88" s="3" t="s">
        <v>89</v>
      </c>
      <c r="I88" s="3"/>
      <c r="J88" s="3"/>
      <c r="K88" s="3">
        <v>203</v>
      </c>
      <c r="L88" s="3">
        <v>3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204</v>
      </c>
      <c r="F89" s="3">
        <f>Source!R84</f>
        <v>664.32</v>
      </c>
      <c r="G89" s="3" t="s">
        <v>90</v>
      </c>
      <c r="H89" s="3" t="s">
        <v>91</v>
      </c>
      <c r="I89" s="3"/>
      <c r="J89" s="3"/>
      <c r="K89" s="3">
        <v>204</v>
      </c>
      <c r="L89" s="3">
        <v>4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205</v>
      </c>
      <c r="F90" s="3">
        <f>Source!S84</f>
        <v>5444.27</v>
      </c>
      <c r="G90" s="3" t="s">
        <v>92</v>
      </c>
      <c r="H90" s="3" t="s">
        <v>93</v>
      </c>
      <c r="I90" s="3"/>
      <c r="J90" s="3"/>
      <c r="K90" s="3">
        <v>205</v>
      </c>
      <c r="L90" s="3">
        <v>5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206</v>
      </c>
      <c r="F91" s="3">
        <f>Source!T84</f>
        <v>0</v>
      </c>
      <c r="G91" s="3" t="s">
        <v>94</v>
      </c>
      <c r="H91" s="3" t="s">
        <v>95</v>
      </c>
      <c r="I91" s="3"/>
      <c r="J91" s="3"/>
      <c r="K91" s="3">
        <v>206</v>
      </c>
      <c r="L91" s="3">
        <v>6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207</v>
      </c>
      <c r="F92" s="3">
        <f>Source!U84</f>
        <v>63.27</v>
      </c>
      <c r="G92" s="3" t="s">
        <v>96</v>
      </c>
      <c r="H92" s="3" t="s">
        <v>97</v>
      </c>
      <c r="I92" s="3"/>
      <c r="J92" s="3"/>
      <c r="K92" s="3">
        <v>207</v>
      </c>
      <c r="L92" s="3">
        <v>7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208</v>
      </c>
      <c r="F93" s="3">
        <f>Source!V84</f>
        <v>4.75</v>
      </c>
      <c r="G93" s="3" t="s">
        <v>98</v>
      </c>
      <c r="H93" s="3" t="s">
        <v>99</v>
      </c>
      <c r="I93" s="3"/>
      <c r="J93" s="3"/>
      <c r="K93" s="3">
        <v>208</v>
      </c>
      <c r="L93" s="3">
        <v>8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209</v>
      </c>
      <c r="F94" s="3">
        <f>Source!W84</f>
        <v>0</v>
      </c>
      <c r="G94" s="3" t="s">
        <v>100</v>
      </c>
      <c r="H94" s="3" t="s">
        <v>101</v>
      </c>
      <c r="I94" s="3"/>
      <c r="J94" s="3"/>
      <c r="K94" s="3">
        <v>209</v>
      </c>
      <c r="L94" s="3">
        <v>9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210</v>
      </c>
      <c r="F95" s="3">
        <f>Source!X84</f>
        <v>6996.93</v>
      </c>
      <c r="G95" s="3" t="s">
        <v>102</v>
      </c>
      <c r="H95" s="3" t="s">
        <v>103</v>
      </c>
      <c r="I95" s="3"/>
      <c r="J95" s="3"/>
      <c r="K95" s="3">
        <v>210</v>
      </c>
      <c r="L95" s="3">
        <v>10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211</v>
      </c>
      <c r="F96" s="3">
        <f>Source!Y84</f>
        <v>4878.99</v>
      </c>
      <c r="G96" s="3" t="s">
        <v>104</v>
      </c>
      <c r="H96" s="3" t="s">
        <v>105</v>
      </c>
      <c r="I96" s="3"/>
      <c r="J96" s="3"/>
      <c r="K96" s="3">
        <v>211</v>
      </c>
      <c r="L96" s="3">
        <v>11</v>
      </c>
      <c r="M96" s="3">
        <v>3</v>
      </c>
      <c r="N96" s="3" t="s">
        <v>3</v>
      </c>
    </row>
    <row r="97" ht="12.75">
      <c r="G97">
        <v>0</v>
      </c>
    </row>
    <row r="98" spans="1:59" ht="12.75">
      <c r="A98" s="1">
        <v>5</v>
      </c>
      <c r="B98" s="1">
        <v>1</v>
      </c>
      <c r="C98" s="1"/>
      <c r="D98" s="1">
        <f>ROW(A108)</f>
        <v>108</v>
      </c>
      <c r="E98" s="1"/>
      <c r="F98" s="1" t="s">
        <v>108</v>
      </c>
      <c r="G98" s="1" t="s">
        <v>130</v>
      </c>
      <c r="H98" s="1"/>
      <c r="I98" s="1"/>
      <c r="J98" s="1"/>
      <c r="K98" s="1"/>
      <c r="L98" s="1"/>
      <c r="M98" s="1"/>
      <c r="N98" s="1" t="s">
        <v>3</v>
      </c>
      <c r="O98" s="1"/>
      <c r="P98" s="1"/>
      <c r="Q98" s="1"/>
      <c r="R98" s="1" t="s">
        <v>3</v>
      </c>
      <c r="S98" s="1" t="s">
        <v>3</v>
      </c>
      <c r="T98" s="1" t="s">
        <v>3</v>
      </c>
      <c r="U98" s="1" t="s">
        <v>3</v>
      </c>
      <c r="V98" s="1"/>
      <c r="W98" s="1"/>
      <c r="X98" s="1">
        <v>0</v>
      </c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>
        <v>0</v>
      </c>
      <c r="AM98" s="1"/>
      <c r="BE98" t="s">
        <v>131</v>
      </c>
      <c r="BF98">
        <v>0</v>
      </c>
      <c r="BG98">
        <v>0</v>
      </c>
    </row>
    <row r="100" spans="1:39" ht="12.75">
      <c r="A100" s="2">
        <v>52</v>
      </c>
      <c r="B100" s="2">
        <f aca="true" t="shared" si="43" ref="B100:AM100">B108</f>
        <v>1</v>
      </c>
      <c r="C100" s="2">
        <f t="shared" si="43"/>
        <v>5</v>
      </c>
      <c r="D100" s="2">
        <f t="shared" si="43"/>
        <v>98</v>
      </c>
      <c r="E100" s="2">
        <f t="shared" si="43"/>
        <v>0</v>
      </c>
      <c r="F100" s="2" t="str">
        <f t="shared" si="43"/>
        <v>Новый подраздел</v>
      </c>
      <c r="G100" s="2" t="str">
        <f t="shared" si="43"/>
        <v>Отделочные работы</v>
      </c>
      <c r="H100" s="2">
        <f t="shared" si="43"/>
        <v>0</v>
      </c>
      <c r="I100" s="2">
        <f t="shared" si="43"/>
        <v>0</v>
      </c>
      <c r="J100" s="2">
        <f t="shared" si="43"/>
        <v>0</v>
      </c>
      <c r="K100" s="2">
        <f t="shared" si="43"/>
        <v>0</v>
      </c>
      <c r="L100" s="2">
        <f t="shared" si="43"/>
        <v>0</v>
      </c>
      <c r="M100" s="2">
        <f t="shared" si="43"/>
        <v>0</v>
      </c>
      <c r="N100" s="2">
        <f t="shared" si="43"/>
        <v>0</v>
      </c>
      <c r="O100" s="2">
        <f t="shared" si="43"/>
        <v>22763.3</v>
      </c>
      <c r="P100" s="2">
        <f t="shared" si="43"/>
        <v>7794.7</v>
      </c>
      <c r="Q100" s="2">
        <f t="shared" si="43"/>
        <v>945.85</v>
      </c>
      <c r="R100" s="2">
        <f t="shared" si="43"/>
        <v>805.43</v>
      </c>
      <c r="S100" s="2">
        <f t="shared" si="43"/>
        <v>14022.75</v>
      </c>
      <c r="T100" s="2">
        <f t="shared" si="43"/>
        <v>0</v>
      </c>
      <c r="U100" s="2">
        <f t="shared" si="43"/>
        <v>146.49</v>
      </c>
      <c r="V100" s="2">
        <f t="shared" si="43"/>
        <v>7.58</v>
      </c>
      <c r="W100" s="2">
        <f t="shared" si="43"/>
        <v>0</v>
      </c>
      <c r="X100" s="2">
        <f t="shared" si="43"/>
        <v>14635.42</v>
      </c>
      <c r="Y100" s="2">
        <f t="shared" si="43"/>
        <v>8155.5</v>
      </c>
      <c r="Z100" s="2">
        <f t="shared" si="43"/>
        <v>0</v>
      </c>
      <c r="AA100" s="2">
        <f t="shared" si="43"/>
        <v>0</v>
      </c>
      <c r="AB100" s="2">
        <f t="shared" si="43"/>
        <v>22763.3</v>
      </c>
      <c r="AC100" s="2">
        <f t="shared" si="43"/>
        <v>7794.7</v>
      </c>
      <c r="AD100" s="2">
        <f t="shared" si="43"/>
        <v>945.85</v>
      </c>
      <c r="AE100" s="2">
        <f t="shared" si="43"/>
        <v>805.43</v>
      </c>
      <c r="AF100" s="2">
        <f t="shared" si="43"/>
        <v>14022.75</v>
      </c>
      <c r="AG100" s="2">
        <f t="shared" si="43"/>
        <v>0</v>
      </c>
      <c r="AH100" s="2">
        <f t="shared" si="43"/>
        <v>146.49</v>
      </c>
      <c r="AI100" s="2">
        <f t="shared" si="43"/>
        <v>7.58</v>
      </c>
      <c r="AJ100" s="2">
        <f t="shared" si="43"/>
        <v>0</v>
      </c>
      <c r="AK100" s="2">
        <f t="shared" si="43"/>
        <v>14635.42</v>
      </c>
      <c r="AL100" s="2">
        <f t="shared" si="43"/>
        <v>8155.5</v>
      </c>
      <c r="AM100" s="2">
        <f t="shared" si="43"/>
        <v>0</v>
      </c>
    </row>
    <row r="102" spans="1:154" ht="12.75">
      <c r="A102">
        <v>17</v>
      </c>
      <c r="B102">
        <v>1</v>
      </c>
      <c r="C102">
        <f>ROW(SmtRes!A80)</f>
        <v>80</v>
      </c>
      <c r="D102">
        <f>ROW(EtalonRes!A80)</f>
        <v>80</v>
      </c>
      <c r="E102" t="s">
        <v>17</v>
      </c>
      <c r="F102" t="s">
        <v>132</v>
      </c>
      <c r="G102" t="s">
        <v>133</v>
      </c>
      <c r="H102" t="s">
        <v>20</v>
      </c>
      <c r="I102">
        <v>0.9315</v>
      </c>
      <c r="J102">
        <v>0</v>
      </c>
      <c r="O102">
        <f>ROUND(CP102,2)</f>
        <v>14663.68</v>
      </c>
      <c r="P102">
        <f>ROUND(CQ102*I102,2)</f>
        <v>4843.57</v>
      </c>
      <c r="Q102">
        <f>ROUND(CR102*I102,2)</f>
        <v>864.44</v>
      </c>
      <c r="R102">
        <f>ROUND(CS102*I102,2)</f>
        <v>797.43</v>
      </c>
      <c r="S102">
        <f>ROUND(CT102*I102,2)</f>
        <v>8955.67</v>
      </c>
      <c r="T102">
        <f>ROUND(CU102*I102,2)</f>
        <v>0</v>
      </c>
      <c r="U102">
        <f>CV102*I102</f>
        <v>91.953954</v>
      </c>
      <c r="V102">
        <f>CW102*I102</f>
        <v>7.32391875</v>
      </c>
      <c r="W102">
        <f>ROUND(CX102*I102,2)</f>
        <v>0</v>
      </c>
      <c r="X102">
        <f aca="true" t="shared" si="44" ref="X102:Y106">ROUND(CY102,2)</f>
        <v>9626.31</v>
      </c>
      <c r="Y102">
        <f t="shared" si="44"/>
        <v>5364.21</v>
      </c>
      <c r="AA102">
        <v>0</v>
      </c>
      <c r="AB102">
        <f>(AC102+AD102+AF102)</f>
        <v>2184.5299999999997</v>
      </c>
      <c r="AC102">
        <f>(ES102)</f>
        <v>1130.38</v>
      </c>
      <c r="AD102">
        <f aca="true" t="shared" si="45" ref="AD102:AE106">((ET102*1.25))</f>
        <v>125.2375</v>
      </c>
      <c r="AE102">
        <f t="shared" si="45"/>
        <v>82.7125</v>
      </c>
      <c r="AF102">
        <f>((EV102*1.15))</f>
        <v>928.9124999999999</v>
      </c>
      <c r="AG102">
        <f>(AP102)</f>
        <v>0</v>
      </c>
      <c r="AH102">
        <f>((EW102*1.15))</f>
        <v>98.716</v>
      </c>
      <c r="AI102">
        <f>((EX102*1.25))</f>
        <v>7.8625</v>
      </c>
      <c r="AJ102">
        <f>(AS102)</f>
        <v>0</v>
      </c>
      <c r="AK102">
        <v>2038.32</v>
      </c>
      <c r="AL102">
        <v>1130.38</v>
      </c>
      <c r="AM102">
        <v>100.19</v>
      </c>
      <c r="AN102">
        <v>66.17</v>
      </c>
      <c r="AO102">
        <v>807.75</v>
      </c>
      <c r="AP102">
        <v>0</v>
      </c>
      <c r="AQ102">
        <v>85.84</v>
      </c>
      <c r="AR102">
        <v>6.29</v>
      </c>
      <c r="AS102">
        <v>0</v>
      </c>
      <c r="AT102">
        <f>(BZ102*0.94)</f>
        <v>98.69999999999999</v>
      </c>
      <c r="AU102">
        <f>CA102</f>
        <v>55</v>
      </c>
      <c r="AV102">
        <v>1</v>
      </c>
      <c r="AW102">
        <v>1</v>
      </c>
      <c r="AX102">
        <v>1</v>
      </c>
      <c r="AY102">
        <v>1</v>
      </c>
      <c r="AZ102">
        <v>8.21</v>
      </c>
      <c r="BA102">
        <v>10.35</v>
      </c>
      <c r="BB102">
        <v>7.41</v>
      </c>
      <c r="BC102">
        <v>4.6</v>
      </c>
      <c r="BH102">
        <v>0</v>
      </c>
      <c r="BI102">
        <v>1</v>
      </c>
      <c r="BJ102" t="s">
        <v>134</v>
      </c>
      <c r="BM102">
        <v>24</v>
      </c>
      <c r="BN102">
        <v>0</v>
      </c>
      <c r="BO102" t="s">
        <v>132</v>
      </c>
      <c r="BP102">
        <v>1</v>
      </c>
      <c r="BQ102">
        <v>2</v>
      </c>
      <c r="BR102">
        <v>0</v>
      </c>
      <c r="BS102">
        <v>10.35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105</v>
      </c>
      <c r="CA102">
        <v>55</v>
      </c>
      <c r="CF102">
        <v>0</v>
      </c>
      <c r="CG102">
        <v>0</v>
      </c>
      <c r="CM102">
        <v>0</v>
      </c>
      <c r="CO102">
        <v>0</v>
      </c>
      <c r="CP102">
        <f>(P102+Q102+S102)</f>
        <v>14663.68</v>
      </c>
      <c r="CQ102">
        <f>(AC102)*BC102</f>
        <v>5199.7480000000005</v>
      </c>
      <c r="CR102">
        <f>(AD102)*BB102</f>
        <v>928.009875</v>
      </c>
      <c r="CS102">
        <f>(AE102)*BS102</f>
        <v>856.074375</v>
      </c>
      <c r="CT102">
        <f>(AF102)*BA102</f>
        <v>9614.244374999998</v>
      </c>
      <c r="CU102">
        <f aca="true" t="shared" si="46" ref="CU102:CX106">(AG102)*BT102</f>
        <v>0</v>
      </c>
      <c r="CV102">
        <f t="shared" si="46"/>
        <v>98.716</v>
      </c>
      <c r="CW102">
        <f t="shared" si="46"/>
        <v>7.8625</v>
      </c>
      <c r="CX102">
        <f t="shared" si="46"/>
        <v>0</v>
      </c>
      <c r="CY102">
        <f>(((S102+R102)*AT102)/100)</f>
        <v>9626.3097</v>
      </c>
      <c r="CZ102">
        <f>(((S102+R102)*CA102)/100)</f>
        <v>5364.205</v>
      </c>
      <c r="DE102" t="s">
        <v>22</v>
      </c>
      <c r="DF102" t="s">
        <v>22</v>
      </c>
      <c r="DG102" t="s">
        <v>23</v>
      </c>
      <c r="DI102" t="s">
        <v>23</v>
      </c>
      <c r="DJ102" t="s">
        <v>22</v>
      </c>
      <c r="DN102">
        <v>0</v>
      </c>
      <c r="DO102">
        <v>0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1005</v>
      </c>
      <c r="DV102" t="s">
        <v>20</v>
      </c>
      <c r="DW102" t="s">
        <v>135</v>
      </c>
      <c r="DX102">
        <v>100</v>
      </c>
      <c r="EE102">
        <v>7034898</v>
      </c>
      <c r="EF102">
        <v>2</v>
      </c>
      <c r="EG102" t="s">
        <v>67</v>
      </c>
      <c r="EH102">
        <v>0</v>
      </c>
      <c r="EJ102">
        <v>1</v>
      </c>
      <c r="EK102">
        <v>24</v>
      </c>
      <c r="EL102" t="s">
        <v>130</v>
      </c>
      <c r="EM102" t="s">
        <v>136</v>
      </c>
      <c r="EP102" t="s">
        <v>137</v>
      </c>
      <c r="EQ102">
        <v>0</v>
      </c>
      <c r="ER102">
        <v>2038.32</v>
      </c>
      <c r="ES102">
        <v>1130.38</v>
      </c>
      <c r="ET102">
        <v>100.19</v>
      </c>
      <c r="EU102">
        <v>66.17</v>
      </c>
      <c r="EV102">
        <v>807.75</v>
      </c>
      <c r="EW102">
        <v>85.84</v>
      </c>
      <c r="EX102">
        <v>6.29</v>
      </c>
    </row>
    <row r="103" spans="1:154" ht="12.75">
      <c r="A103">
        <v>17</v>
      </c>
      <c r="B103">
        <v>1</v>
      </c>
      <c r="C103">
        <f>ROW(SmtRes!A88)</f>
        <v>88</v>
      </c>
      <c r="D103">
        <f>ROW(EtalonRes!A88)</f>
        <v>88</v>
      </c>
      <c r="E103" t="s">
        <v>29</v>
      </c>
      <c r="F103" t="s">
        <v>138</v>
      </c>
      <c r="G103" t="s">
        <v>139</v>
      </c>
      <c r="H103" t="s">
        <v>20</v>
      </c>
      <c r="I103">
        <v>0.9315</v>
      </c>
      <c r="J103">
        <v>0</v>
      </c>
      <c r="O103">
        <f>ROUND(CP103,2)</f>
        <v>6528.32</v>
      </c>
      <c r="P103">
        <f>ROUND(CQ103*I103,2)</f>
        <v>2192.73</v>
      </c>
      <c r="Q103">
        <f>ROUND(CR103*I103,2)</f>
        <v>69.13</v>
      </c>
      <c r="R103">
        <f>ROUND(CS103*I103,2)</f>
        <v>3.25</v>
      </c>
      <c r="S103">
        <f>ROUND(CT103*I103,2)</f>
        <v>4266.46</v>
      </c>
      <c r="T103">
        <f>ROUND(CU103*I103,2)</f>
        <v>0</v>
      </c>
      <c r="U103">
        <f>CV103*I103</f>
        <v>45.955552499999996</v>
      </c>
      <c r="V103">
        <f>CW103*I103</f>
        <v>0.19794375000000003</v>
      </c>
      <c r="W103">
        <f>ROUND(CX103*I103,2)</f>
        <v>0</v>
      </c>
      <c r="X103">
        <f t="shared" si="44"/>
        <v>4214.2</v>
      </c>
      <c r="Y103">
        <f t="shared" si="44"/>
        <v>2348.34</v>
      </c>
      <c r="AA103">
        <v>0</v>
      </c>
      <c r="AB103">
        <f>(AC103+AD103+AF103)</f>
        <v>1652.0790000000002</v>
      </c>
      <c r="AC103">
        <f>(ES103)</f>
        <v>1194.91</v>
      </c>
      <c r="AD103">
        <f t="shared" si="45"/>
        <v>14.637500000000001</v>
      </c>
      <c r="AE103">
        <f t="shared" si="45"/>
        <v>0.3375</v>
      </c>
      <c r="AF103">
        <f>((EV103*1.15))</f>
        <v>442.5315</v>
      </c>
      <c r="AG103">
        <f>(AP103)</f>
        <v>0</v>
      </c>
      <c r="AH103">
        <f>((EW103*1.15))</f>
        <v>49.334999999999994</v>
      </c>
      <c r="AI103">
        <f>((EX103*1.25))</f>
        <v>0.21250000000000002</v>
      </c>
      <c r="AJ103">
        <f>(AS103)</f>
        <v>0</v>
      </c>
      <c r="AK103">
        <v>1591.43</v>
      </c>
      <c r="AL103">
        <v>1194.91</v>
      </c>
      <c r="AM103">
        <v>11.71</v>
      </c>
      <c r="AN103">
        <v>0.27</v>
      </c>
      <c r="AO103">
        <v>384.81</v>
      </c>
      <c r="AP103">
        <v>0</v>
      </c>
      <c r="AQ103">
        <v>42.9</v>
      </c>
      <c r="AR103">
        <v>0.17</v>
      </c>
      <c r="AS103">
        <v>0</v>
      </c>
      <c r="AT103">
        <f>(BZ103*0.94)</f>
        <v>98.69999999999999</v>
      </c>
      <c r="AU103">
        <f>CA103</f>
        <v>55</v>
      </c>
      <c r="AV103">
        <v>1</v>
      </c>
      <c r="AW103">
        <v>1</v>
      </c>
      <c r="AX103">
        <v>1</v>
      </c>
      <c r="AY103">
        <v>1</v>
      </c>
      <c r="AZ103">
        <v>5.67</v>
      </c>
      <c r="BA103">
        <v>10.35</v>
      </c>
      <c r="BB103">
        <v>5.07</v>
      </c>
      <c r="BC103">
        <v>1.97</v>
      </c>
      <c r="BH103">
        <v>0</v>
      </c>
      <c r="BI103">
        <v>1</v>
      </c>
      <c r="BJ103" t="s">
        <v>140</v>
      </c>
      <c r="BM103">
        <v>24</v>
      </c>
      <c r="BN103">
        <v>0</v>
      </c>
      <c r="BO103" t="s">
        <v>138</v>
      </c>
      <c r="BP103">
        <v>1</v>
      </c>
      <c r="BQ103">
        <v>2</v>
      </c>
      <c r="BR103">
        <v>0</v>
      </c>
      <c r="BS103">
        <v>10.35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105</v>
      </c>
      <c r="CA103">
        <v>55</v>
      </c>
      <c r="CF103">
        <v>0</v>
      </c>
      <c r="CG103">
        <v>0</v>
      </c>
      <c r="CM103">
        <v>0</v>
      </c>
      <c r="CO103">
        <v>0</v>
      </c>
      <c r="CP103">
        <f>(P103+Q103+S103)</f>
        <v>6528.32</v>
      </c>
      <c r="CQ103">
        <f>(AC103)*BC103</f>
        <v>2353.9727000000003</v>
      </c>
      <c r="CR103">
        <f>(AD103)*BB103</f>
        <v>74.21212500000001</v>
      </c>
      <c r="CS103">
        <f>(AE103)*BS103</f>
        <v>3.493125</v>
      </c>
      <c r="CT103">
        <f>(AF103)*BA103</f>
        <v>4580.201024999999</v>
      </c>
      <c r="CU103">
        <f t="shared" si="46"/>
        <v>0</v>
      </c>
      <c r="CV103">
        <f t="shared" si="46"/>
        <v>49.334999999999994</v>
      </c>
      <c r="CW103">
        <f t="shared" si="46"/>
        <v>0.21250000000000002</v>
      </c>
      <c r="CX103">
        <f t="shared" si="46"/>
        <v>0</v>
      </c>
      <c r="CY103">
        <f>(((S103+R103)*AT103)/100)</f>
        <v>4214.20377</v>
      </c>
      <c r="CZ103">
        <f>(((S103+R103)*CA103)/100)</f>
        <v>2348.3405</v>
      </c>
      <c r="DE103" t="s">
        <v>22</v>
      </c>
      <c r="DF103" t="s">
        <v>22</v>
      </c>
      <c r="DG103" t="s">
        <v>23</v>
      </c>
      <c r="DI103" t="s">
        <v>23</v>
      </c>
      <c r="DJ103" t="s">
        <v>22</v>
      </c>
      <c r="DN103">
        <v>0</v>
      </c>
      <c r="DO103">
        <v>0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1005</v>
      </c>
      <c r="DV103" t="s">
        <v>20</v>
      </c>
      <c r="DW103" t="s">
        <v>141</v>
      </c>
      <c r="DX103">
        <v>100</v>
      </c>
      <c r="EE103">
        <v>7034898</v>
      </c>
      <c r="EF103">
        <v>2</v>
      </c>
      <c r="EG103" t="s">
        <v>67</v>
      </c>
      <c r="EH103">
        <v>0</v>
      </c>
      <c r="EJ103">
        <v>1</v>
      </c>
      <c r="EK103">
        <v>24</v>
      </c>
      <c r="EL103" t="s">
        <v>130</v>
      </c>
      <c r="EM103" t="s">
        <v>136</v>
      </c>
      <c r="EP103" t="s">
        <v>142</v>
      </c>
      <c r="EQ103">
        <v>0</v>
      </c>
      <c r="ER103">
        <v>1591.43</v>
      </c>
      <c r="ES103">
        <v>1194.91</v>
      </c>
      <c r="ET103">
        <v>11.71</v>
      </c>
      <c r="EU103">
        <v>0.27</v>
      </c>
      <c r="EV103">
        <v>384.81</v>
      </c>
      <c r="EW103">
        <v>42.9</v>
      </c>
      <c r="EX103">
        <v>0.17</v>
      </c>
    </row>
    <row r="104" spans="1:154" ht="12.75">
      <c r="A104">
        <v>17</v>
      </c>
      <c r="B104">
        <v>1</v>
      </c>
      <c r="C104">
        <f>ROW(SmtRes!A98)</f>
        <v>98</v>
      </c>
      <c r="D104">
        <f>ROW(EtalonRes!A98)</f>
        <v>98</v>
      </c>
      <c r="E104" t="s">
        <v>37</v>
      </c>
      <c r="F104" t="s">
        <v>143</v>
      </c>
      <c r="G104" t="s">
        <v>144</v>
      </c>
      <c r="H104" t="s">
        <v>20</v>
      </c>
      <c r="I104">
        <v>0.018</v>
      </c>
      <c r="J104">
        <v>0</v>
      </c>
      <c r="O104">
        <f>ROUND(CP104,2)</f>
        <v>711.98</v>
      </c>
      <c r="P104">
        <f>ROUND(CQ104*I104,2)</f>
        <v>451.46</v>
      </c>
      <c r="Q104">
        <f>ROUND(CR104*I104,2)</f>
        <v>4.66</v>
      </c>
      <c r="R104">
        <f>ROUND(CS104*I104,2)</f>
        <v>4.42</v>
      </c>
      <c r="S104">
        <f>ROUND(CT104*I104,2)</f>
        <v>255.86</v>
      </c>
      <c r="T104">
        <f>ROUND(CU104*I104,2)</f>
        <v>0</v>
      </c>
      <c r="U104">
        <f>CV104*I104</f>
        <v>2.689964999999999</v>
      </c>
      <c r="V104">
        <f>CW104*I104</f>
        <v>0.03239999999999999</v>
      </c>
      <c r="W104">
        <f>ROUND(CX104*I104,2)</f>
        <v>0</v>
      </c>
      <c r="X104">
        <f t="shared" si="44"/>
        <v>256.9</v>
      </c>
      <c r="Y104">
        <f t="shared" si="44"/>
        <v>143.15</v>
      </c>
      <c r="AA104">
        <v>0</v>
      </c>
      <c r="AB104">
        <f>(AC104+AD104+AF104)</f>
        <v>6189.916</v>
      </c>
      <c r="AC104">
        <f>(ES104)</f>
        <v>4768.29</v>
      </c>
      <c r="AD104">
        <f t="shared" si="45"/>
        <v>48.25</v>
      </c>
      <c r="AE104">
        <f t="shared" si="45"/>
        <v>23.700000000000003</v>
      </c>
      <c r="AF104">
        <f>((EV104*1.15))</f>
        <v>1373.376</v>
      </c>
      <c r="AG104">
        <f>(AP104)</f>
        <v>0</v>
      </c>
      <c r="AH104">
        <f>((EW104*1.15))</f>
        <v>149.44249999999997</v>
      </c>
      <c r="AI104">
        <f>((EX104*1.25))</f>
        <v>1.7999999999999998</v>
      </c>
      <c r="AJ104">
        <f>(AS104)</f>
        <v>0</v>
      </c>
      <c r="AK104">
        <v>6001.13</v>
      </c>
      <c r="AL104">
        <v>4768.29</v>
      </c>
      <c r="AM104">
        <v>38.6</v>
      </c>
      <c r="AN104">
        <v>18.96</v>
      </c>
      <c r="AO104">
        <v>1194.24</v>
      </c>
      <c r="AP104">
        <v>0</v>
      </c>
      <c r="AQ104">
        <v>129.95</v>
      </c>
      <c r="AR104">
        <v>1.44</v>
      </c>
      <c r="AS104">
        <v>0</v>
      </c>
      <c r="AT104">
        <f>(BZ104*0.94)</f>
        <v>98.69999999999999</v>
      </c>
      <c r="AU104">
        <f>CA104</f>
        <v>55</v>
      </c>
      <c r="AV104">
        <v>1</v>
      </c>
      <c r="AW104">
        <v>1</v>
      </c>
      <c r="AX104">
        <v>1</v>
      </c>
      <c r="AY104">
        <v>1</v>
      </c>
      <c r="AZ104">
        <v>7.17</v>
      </c>
      <c r="BA104">
        <v>10.35</v>
      </c>
      <c r="BB104">
        <v>5.37</v>
      </c>
      <c r="BC104">
        <v>5.26</v>
      </c>
      <c r="BH104">
        <v>0</v>
      </c>
      <c r="BI104">
        <v>1</v>
      </c>
      <c r="BJ104" t="s">
        <v>145</v>
      </c>
      <c r="BM104">
        <v>24</v>
      </c>
      <c r="BN104">
        <v>0</v>
      </c>
      <c r="BO104" t="s">
        <v>143</v>
      </c>
      <c r="BP104">
        <v>1</v>
      </c>
      <c r="BQ104">
        <v>2</v>
      </c>
      <c r="BR104">
        <v>0</v>
      </c>
      <c r="BS104">
        <v>10.35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105</v>
      </c>
      <c r="CA104">
        <v>55</v>
      </c>
      <c r="CF104">
        <v>0</v>
      </c>
      <c r="CG104">
        <v>0</v>
      </c>
      <c r="CM104">
        <v>0</v>
      </c>
      <c r="CO104">
        <v>0</v>
      </c>
      <c r="CP104">
        <f>(P104+Q104+S104)</f>
        <v>711.98</v>
      </c>
      <c r="CQ104">
        <f>(AC104)*BC104</f>
        <v>25081.2054</v>
      </c>
      <c r="CR104">
        <f>(AD104)*BB104</f>
        <v>259.1025</v>
      </c>
      <c r="CS104">
        <f>(AE104)*BS104</f>
        <v>245.29500000000002</v>
      </c>
      <c r="CT104">
        <f>(AF104)*BA104</f>
        <v>14214.4416</v>
      </c>
      <c r="CU104">
        <f t="shared" si="46"/>
        <v>0</v>
      </c>
      <c r="CV104">
        <f t="shared" si="46"/>
        <v>149.44249999999997</v>
      </c>
      <c r="CW104">
        <f t="shared" si="46"/>
        <v>1.7999999999999998</v>
      </c>
      <c r="CX104">
        <f t="shared" si="46"/>
        <v>0</v>
      </c>
      <c r="CY104">
        <f>(((S104+R104)*AT104)/100)</f>
        <v>256.89635999999996</v>
      </c>
      <c r="CZ104">
        <f>(((S104+R104)*CA104)/100)</f>
        <v>143.15400000000002</v>
      </c>
      <c r="DE104" t="s">
        <v>22</v>
      </c>
      <c r="DF104" t="s">
        <v>22</v>
      </c>
      <c r="DG104" t="s">
        <v>23</v>
      </c>
      <c r="DI104" t="s">
        <v>23</v>
      </c>
      <c r="DJ104" t="s">
        <v>22</v>
      </c>
      <c r="DN104">
        <v>0</v>
      </c>
      <c r="DO104">
        <v>0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1005</v>
      </c>
      <c r="DV104" t="s">
        <v>20</v>
      </c>
      <c r="DW104" t="s">
        <v>135</v>
      </c>
      <c r="DX104">
        <v>100</v>
      </c>
      <c r="EE104">
        <v>7034898</v>
      </c>
      <c r="EF104">
        <v>2</v>
      </c>
      <c r="EG104" t="s">
        <v>67</v>
      </c>
      <c r="EH104">
        <v>0</v>
      </c>
      <c r="EJ104">
        <v>1</v>
      </c>
      <c r="EK104">
        <v>24</v>
      </c>
      <c r="EL104" t="s">
        <v>130</v>
      </c>
      <c r="EM104" t="s">
        <v>136</v>
      </c>
      <c r="EP104" t="s">
        <v>390</v>
      </c>
      <c r="EQ104">
        <v>0</v>
      </c>
      <c r="ER104">
        <v>6001.13</v>
      </c>
      <c r="ES104">
        <v>4768.29</v>
      </c>
      <c r="ET104">
        <v>38.6</v>
      </c>
      <c r="EU104">
        <v>18.96</v>
      </c>
      <c r="EV104">
        <v>1194.24</v>
      </c>
      <c r="EW104">
        <v>129.95</v>
      </c>
      <c r="EX104">
        <v>1.44</v>
      </c>
    </row>
    <row r="105" spans="1:154" ht="12.75">
      <c r="A105">
        <v>17</v>
      </c>
      <c r="B105">
        <v>1</v>
      </c>
      <c r="C105">
        <f>ROW(SmtRes!A106)</f>
        <v>106</v>
      </c>
      <c r="D105">
        <f>ROW(EtalonRes!A106)</f>
        <v>106</v>
      </c>
      <c r="E105" t="s">
        <v>45</v>
      </c>
      <c r="F105" t="s">
        <v>146</v>
      </c>
      <c r="G105" t="s">
        <v>147</v>
      </c>
      <c r="H105" t="s">
        <v>20</v>
      </c>
      <c r="I105">
        <v>0.144</v>
      </c>
      <c r="J105">
        <v>0</v>
      </c>
      <c r="O105">
        <f>ROUND(CP105,2)</f>
        <v>667.72</v>
      </c>
      <c r="P105">
        <f>ROUND(CQ105*I105,2)</f>
        <v>270.01</v>
      </c>
      <c r="Q105">
        <f>ROUND(CR105*I105,2)</f>
        <v>7.05</v>
      </c>
      <c r="R105">
        <f>ROUND(CS105*I105,2)</f>
        <v>0.26</v>
      </c>
      <c r="S105">
        <f>ROUND(CT105*I105,2)</f>
        <v>390.66</v>
      </c>
      <c r="T105">
        <f>ROUND(CU105*I105,2)</f>
        <v>0</v>
      </c>
      <c r="U105">
        <f>CV105*I105</f>
        <v>4.207896</v>
      </c>
      <c r="V105">
        <f>CW105*I105</f>
        <v>0.0198</v>
      </c>
      <c r="W105">
        <f>ROUND(CX105*I105,2)</f>
        <v>0</v>
      </c>
      <c r="X105">
        <f t="shared" si="44"/>
        <v>385.84</v>
      </c>
      <c r="Y105">
        <f t="shared" si="44"/>
        <v>215.01</v>
      </c>
      <c r="AA105">
        <v>0</v>
      </c>
      <c r="AB105">
        <f>(AC105+AD105+AF105)</f>
        <v>1269.1844999999998</v>
      </c>
      <c r="AC105">
        <f>(ES105)</f>
        <v>997.39</v>
      </c>
      <c r="AD105">
        <f t="shared" si="45"/>
        <v>9.675</v>
      </c>
      <c r="AE105">
        <f t="shared" si="45"/>
        <v>0.17500000000000002</v>
      </c>
      <c r="AF105">
        <f>((EV105*1.15))</f>
        <v>262.11949999999996</v>
      </c>
      <c r="AG105">
        <f>(AP105)</f>
        <v>0</v>
      </c>
      <c r="AH105">
        <f>((EW105*1.15))</f>
        <v>29.2215</v>
      </c>
      <c r="AI105">
        <f>((EX105*1.25))</f>
        <v>0.1375</v>
      </c>
      <c r="AJ105">
        <f>(AS105)</f>
        <v>0</v>
      </c>
      <c r="AK105">
        <v>1233.06</v>
      </c>
      <c r="AL105">
        <v>997.39</v>
      </c>
      <c r="AM105">
        <v>7.74</v>
      </c>
      <c r="AN105">
        <v>0.14</v>
      </c>
      <c r="AO105">
        <v>227.93</v>
      </c>
      <c r="AP105">
        <v>0</v>
      </c>
      <c r="AQ105">
        <v>25.41</v>
      </c>
      <c r="AR105">
        <v>0.11</v>
      </c>
      <c r="AS105">
        <v>0</v>
      </c>
      <c r="AT105">
        <f>(BZ105*0.94)</f>
        <v>98.69999999999999</v>
      </c>
      <c r="AU105">
        <f>CA105</f>
        <v>55</v>
      </c>
      <c r="AV105">
        <v>1</v>
      </c>
      <c r="AW105">
        <v>1</v>
      </c>
      <c r="AX105">
        <v>1</v>
      </c>
      <c r="AY105">
        <v>1</v>
      </c>
      <c r="AZ105">
        <v>4.94</v>
      </c>
      <c r="BA105">
        <v>10.35</v>
      </c>
      <c r="BB105">
        <v>5.06</v>
      </c>
      <c r="BC105">
        <v>1.88</v>
      </c>
      <c r="BH105">
        <v>0</v>
      </c>
      <c r="BI105">
        <v>1</v>
      </c>
      <c r="BJ105" t="s">
        <v>148</v>
      </c>
      <c r="BM105">
        <v>24</v>
      </c>
      <c r="BN105">
        <v>0</v>
      </c>
      <c r="BO105" t="s">
        <v>146</v>
      </c>
      <c r="BP105">
        <v>1</v>
      </c>
      <c r="BQ105">
        <v>2</v>
      </c>
      <c r="BR105">
        <v>0</v>
      </c>
      <c r="BS105">
        <v>10.35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105</v>
      </c>
      <c r="CA105">
        <v>55</v>
      </c>
      <c r="CF105">
        <v>0</v>
      </c>
      <c r="CG105">
        <v>0</v>
      </c>
      <c r="CM105">
        <v>0</v>
      </c>
      <c r="CO105">
        <v>0</v>
      </c>
      <c r="CP105">
        <f>(P105+Q105+S105)</f>
        <v>667.72</v>
      </c>
      <c r="CQ105">
        <f>(AC105)*BC105</f>
        <v>1875.0931999999998</v>
      </c>
      <c r="CR105">
        <f>(AD105)*BB105</f>
        <v>48.9555</v>
      </c>
      <c r="CS105">
        <f>(AE105)*BS105</f>
        <v>1.81125</v>
      </c>
      <c r="CT105">
        <f>(AF105)*BA105</f>
        <v>2712.9368249999993</v>
      </c>
      <c r="CU105">
        <f t="shared" si="46"/>
        <v>0</v>
      </c>
      <c r="CV105">
        <f t="shared" si="46"/>
        <v>29.2215</v>
      </c>
      <c r="CW105">
        <f t="shared" si="46"/>
        <v>0.1375</v>
      </c>
      <c r="CX105">
        <f t="shared" si="46"/>
        <v>0</v>
      </c>
      <c r="CY105">
        <f>(((S105+R105)*AT105)/100)</f>
        <v>385.83804</v>
      </c>
      <c r="CZ105">
        <f>(((S105+R105)*CA105)/100)</f>
        <v>215.00600000000003</v>
      </c>
      <c r="DE105" t="s">
        <v>22</v>
      </c>
      <c r="DF105" t="s">
        <v>22</v>
      </c>
      <c r="DG105" t="s">
        <v>23</v>
      </c>
      <c r="DI105" t="s">
        <v>23</v>
      </c>
      <c r="DJ105" t="s">
        <v>22</v>
      </c>
      <c r="DN105">
        <v>0</v>
      </c>
      <c r="DO105">
        <v>0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1005</v>
      </c>
      <c r="DV105" t="s">
        <v>20</v>
      </c>
      <c r="DW105" t="s">
        <v>141</v>
      </c>
      <c r="DX105">
        <v>100</v>
      </c>
      <c r="EE105">
        <v>7034898</v>
      </c>
      <c r="EF105">
        <v>2</v>
      </c>
      <c r="EG105" t="s">
        <v>67</v>
      </c>
      <c r="EH105">
        <v>0</v>
      </c>
      <c r="EJ105">
        <v>1</v>
      </c>
      <c r="EK105">
        <v>24</v>
      </c>
      <c r="EL105" t="s">
        <v>130</v>
      </c>
      <c r="EM105" t="s">
        <v>136</v>
      </c>
      <c r="EP105" t="s">
        <v>142</v>
      </c>
      <c r="EQ105">
        <v>0</v>
      </c>
      <c r="ER105">
        <v>1233.06</v>
      </c>
      <c r="ES105">
        <v>997.39</v>
      </c>
      <c r="ET105">
        <v>7.74</v>
      </c>
      <c r="EU105">
        <v>0.14</v>
      </c>
      <c r="EV105">
        <v>227.93</v>
      </c>
      <c r="EW105">
        <v>25.41</v>
      </c>
      <c r="EX105">
        <v>0.11</v>
      </c>
    </row>
    <row r="106" spans="1:154" ht="12.75">
      <c r="A106">
        <v>17</v>
      </c>
      <c r="B106">
        <v>1</v>
      </c>
      <c r="C106">
        <f>ROW(SmtRes!A113)</f>
        <v>113</v>
      </c>
      <c r="D106">
        <f>ROW(EtalonRes!A113)</f>
        <v>113</v>
      </c>
      <c r="E106" t="s">
        <v>53</v>
      </c>
      <c r="F106" t="s">
        <v>149</v>
      </c>
      <c r="G106" t="s">
        <v>150</v>
      </c>
      <c r="H106" t="s">
        <v>20</v>
      </c>
      <c r="I106">
        <v>0.036</v>
      </c>
      <c r="J106">
        <v>0</v>
      </c>
      <c r="O106">
        <f>ROUND(CP106,2)</f>
        <v>191.6</v>
      </c>
      <c r="P106">
        <f>ROUND(CQ106*I106,2)</f>
        <v>36.93</v>
      </c>
      <c r="Q106">
        <f>ROUND(CR106*I106,2)</f>
        <v>0.57</v>
      </c>
      <c r="R106">
        <f>ROUND(CS106*I106,2)</f>
        <v>0.07</v>
      </c>
      <c r="S106">
        <f>ROUND(CT106*I106,2)</f>
        <v>154.1</v>
      </c>
      <c r="T106">
        <f>ROUND(CU106*I106,2)</f>
        <v>0</v>
      </c>
      <c r="U106">
        <f>CV106*I106</f>
        <v>1.6804259999999998</v>
      </c>
      <c r="V106">
        <f>CW106*I106</f>
        <v>0.0018</v>
      </c>
      <c r="W106">
        <f>ROUND(CX106*I106,2)</f>
        <v>0</v>
      </c>
      <c r="X106">
        <f t="shared" si="44"/>
        <v>152.17</v>
      </c>
      <c r="Y106">
        <f t="shared" si="44"/>
        <v>84.79</v>
      </c>
      <c r="AA106">
        <v>0</v>
      </c>
      <c r="AB106">
        <f>(AC106+AD106+AF106)</f>
        <v>891.6094999999999</v>
      </c>
      <c r="AC106">
        <f>(ES106)</f>
        <v>474.96</v>
      </c>
      <c r="AD106">
        <f t="shared" si="45"/>
        <v>3.075</v>
      </c>
      <c r="AE106">
        <f t="shared" si="45"/>
        <v>0.17500000000000002</v>
      </c>
      <c r="AF106">
        <f>((EV106*1.15))</f>
        <v>413.57449999999994</v>
      </c>
      <c r="AG106">
        <f>(AP106)</f>
        <v>0</v>
      </c>
      <c r="AH106">
        <f>((EW106*1.15))</f>
        <v>46.6785</v>
      </c>
      <c r="AI106">
        <f>((EX106*1.25))</f>
        <v>0.05</v>
      </c>
      <c r="AJ106">
        <f>(AS106)</f>
        <v>0</v>
      </c>
      <c r="AK106">
        <v>837.05</v>
      </c>
      <c r="AL106">
        <v>474.96</v>
      </c>
      <c r="AM106">
        <v>2.46</v>
      </c>
      <c r="AN106">
        <v>0.14</v>
      </c>
      <c r="AO106">
        <v>359.63</v>
      </c>
      <c r="AP106">
        <v>0</v>
      </c>
      <c r="AQ106">
        <v>40.59</v>
      </c>
      <c r="AR106">
        <v>0.04</v>
      </c>
      <c r="AS106">
        <v>0</v>
      </c>
      <c r="AT106">
        <f>(BZ106*0.94)</f>
        <v>98.69999999999999</v>
      </c>
      <c r="AU106">
        <f>CA106</f>
        <v>55</v>
      </c>
      <c r="AV106">
        <v>1</v>
      </c>
      <c r="AW106">
        <v>1</v>
      </c>
      <c r="AX106">
        <v>1</v>
      </c>
      <c r="AY106">
        <v>1</v>
      </c>
      <c r="AZ106">
        <v>7.42</v>
      </c>
      <c r="BA106">
        <v>10.35</v>
      </c>
      <c r="BB106">
        <v>5.12</v>
      </c>
      <c r="BC106">
        <v>2.16</v>
      </c>
      <c r="BH106">
        <v>0</v>
      </c>
      <c r="BI106">
        <v>1</v>
      </c>
      <c r="BJ106" t="s">
        <v>151</v>
      </c>
      <c r="BM106">
        <v>24</v>
      </c>
      <c r="BN106">
        <v>0</v>
      </c>
      <c r="BO106" t="s">
        <v>149</v>
      </c>
      <c r="BP106">
        <v>1</v>
      </c>
      <c r="BQ106">
        <v>2</v>
      </c>
      <c r="BR106">
        <v>0</v>
      </c>
      <c r="BS106">
        <v>10.35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105</v>
      </c>
      <c r="CA106">
        <v>55</v>
      </c>
      <c r="CF106">
        <v>0</v>
      </c>
      <c r="CG106">
        <v>0</v>
      </c>
      <c r="CM106">
        <v>0</v>
      </c>
      <c r="CO106">
        <v>0</v>
      </c>
      <c r="CP106">
        <f>(P106+Q106+S106)</f>
        <v>191.6</v>
      </c>
      <c r="CQ106">
        <f>(AC106)*BC106</f>
        <v>1025.9136</v>
      </c>
      <c r="CR106">
        <f>(AD106)*BB106</f>
        <v>15.744000000000002</v>
      </c>
      <c r="CS106">
        <f>(AE106)*BS106</f>
        <v>1.81125</v>
      </c>
      <c r="CT106">
        <f>(AF106)*BA106</f>
        <v>4280.496074999999</v>
      </c>
      <c r="CU106">
        <f t="shared" si="46"/>
        <v>0</v>
      </c>
      <c r="CV106">
        <f t="shared" si="46"/>
        <v>46.6785</v>
      </c>
      <c r="CW106">
        <f t="shared" si="46"/>
        <v>0.05</v>
      </c>
      <c r="CX106">
        <f t="shared" si="46"/>
        <v>0</v>
      </c>
      <c r="CY106">
        <f>(((S106+R106)*AT106)/100)</f>
        <v>152.16579</v>
      </c>
      <c r="CZ106">
        <f>(((S106+R106)*CA106)/100)</f>
        <v>84.79349999999998</v>
      </c>
      <c r="DE106" t="s">
        <v>22</v>
      </c>
      <c r="DF106" t="s">
        <v>22</v>
      </c>
      <c r="DG106" t="s">
        <v>23</v>
      </c>
      <c r="DI106" t="s">
        <v>23</v>
      </c>
      <c r="DJ106" t="s">
        <v>22</v>
      </c>
      <c r="DN106">
        <v>0</v>
      </c>
      <c r="DO106">
        <v>0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1005</v>
      </c>
      <c r="DV106" t="s">
        <v>20</v>
      </c>
      <c r="DW106" t="s">
        <v>141</v>
      </c>
      <c r="DX106">
        <v>100</v>
      </c>
      <c r="EE106">
        <v>7034898</v>
      </c>
      <c r="EF106">
        <v>2</v>
      </c>
      <c r="EG106" t="s">
        <v>67</v>
      </c>
      <c r="EH106">
        <v>0</v>
      </c>
      <c r="EJ106">
        <v>1</v>
      </c>
      <c r="EK106">
        <v>24</v>
      </c>
      <c r="EL106" t="s">
        <v>130</v>
      </c>
      <c r="EM106" t="s">
        <v>136</v>
      </c>
      <c r="EP106" t="s">
        <v>152</v>
      </c>
      <c r="EQ106">
        <v>0</v>
      </c>
      <c r="ER106">
        <v>837.05</v>
      </c>
      <c r="ES106">
        <v>474.96</v>
      </c>
      <c r="ET106">
        <v>2.46</v>
      </c>
      <c r="EU106">
        <v>0.14</v>
      </c>
      <c r="EV106">
        <v>359.63</v>
      </c>
      <c r="EW106">
        <v>40.59</v>
      </c>
      <c r="EX106">
        <v>0.04</v>
      </c>
    </row>
    <row r="108" spans="1:39" ht="12.75">
      <c r="A108" s="2">
        <v>51</v>
      </c>
      <c r="B108" s="2">
        <f>B98</f>
        <v>1</v>
      </c>
      <c r="C108" s="2">
        <f>A98</f>
        <v>5</v>
      </c>
      <c r="D108" s="2">
        <f>ROW(A98)</f>
        <v>98</v>
      </c>
      <c r="E108" s="2"/>
      <c r="F108" s="2" t="str">
        <f>IF(F98&lt;&gt;"",F98,"")</f>
        <v>Новый подраздел</v>
      </c>
      <c r="G108" s="2" t="str">
        <f>IF(G98&lt;&gt;"",G98,"")</f>
        <v>Отделочные работы</v>
      </c>
      <c r="H108" s="2"/>
      <c r="I108" s="2"/>
      <c r="J108" s="2"/>
      <c r="K108" s="2"/>
      <c r="L108" s="2"/>
      <c r="M108" s="2"/>
      <c r="N108" s="2"/>
      <c r="O108" s="2">
        <f aca="true" t="shared" si="47" ref="O108:Y108">ROUND(AB108,2)</f>
        <v>22763.3</v>
      </c>
      <c r="P108" s="2">
        <f t="shared" si="47"/>
        <v>7794.7</v>
      </c>
      <c r="Q108" s="2">
        <f t="shared" si="47"/>
        <v>945.85</v>
      </c>
      <c r="R108" s="2">
        <f t="shared" si="47"/>
        <v>805.43</v>
      </c>
      <c r="S108" s="2">
        <f t="shared" si="47"/>
        <v>14022.75</v>
      </c>
      <c r="T108" s="2">
        <f t="shared" si="47"/>
        <v>0</v>
      </c>
      <c r="U108" s="2">
        <f t="shared" si="47"/>
        <v>146.49</v>
      </c>
      <c r="V108" s="2">
        <f t="shared" si="47"/>
        <v>7.58</v>
      </c>
      <c r="W108" s="2">
        <f t="shared" si="47"/>
        <v>0</v>
      </c>
      <c r="X108" s="2">
        <f t="shared" si="47"/>
        <v>14635.42</v>
      </c>
      <c r="Y108" s="2">
        <f t="shared" si="47"/>
        <v>8155.5</v>
      </c>
      <c r="Z108" s="2"/>
      <c r="AA108" s="2"/>
      <c r="AB108" s="2">
        <f>ROUND(SUMIF(AA102:AA106,"=0",O102:O106),2)</f>
        <v>22763.3</v>
      </c>
      <c r="AC108" s="2">
        <f>ROUND(SUMIF(AA102:AA106,"=0",P102:P106),2)</f>
        <v>7794.7</v>
      </c>
      <c r="AD108" s="2">
        <f>ROUND(SUMIF(AA102:AA106,"=0",Q102:Q106),2)</f>
        <v>945.85</v>
      </c>
      <c r="AE108" s="2">
        <f>ROUND(SUMIF(AA102:AA106,"=0",R102:R106),2)</f>
        <v>805.43</v>
      </c>
      <c r="AF108" s="2">
        <f>ROUND(SUMIF(AA102:AA106,"=0",S102:S106),2)</f>
        <v>14022.75</v>
      </c>
      <c r="AG108" s="2">
        <f>ROUND(SUMIF(AA102:AA106,"=0",T102:T106),2)</f>
        <v>0</v>
      </c>
      <c r="AH108" s="2">
        <f>ROUND(SUMIF(AA102:AA106,"=0",U102:U106),2)</f>
        <v>146.49</v>
      </c>
      <c r="AI108" s="2">
        <f>ROUND(SUMIF(AA102:AA106,"=0",V102:V106),2)</f>
        <v>7.58</v>
      </c>
      <c r="AJ108" s="2">
        <f>ROUND(SUMIF(AA102:AA106,"=0",W102:W106),2)</f>
        <v>0</v>
      </c>
      <c r="AK108" s="2">
        <f>ROUND(SUMIF(AA102:AA106,"=0",X102:X106),2)</f>
        <v>14635.42</v>
      </c>
      <c r="AL108" s="2">
        <f>ROUND(SUMIF(AA102:AA106,"=0",Y102:Y106),2)</f>
        <v>8155.5</v>
      </c>
      <c r="AM108" s="2">
        <v>0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201</v>
      </c>
      <c r="F110" s="3">
        <f>Source!O108</f>
        <v>22763.3</v>
      </c>
      <c r="G110" s="3" t="s">
        <v>84</v>
      </c>
      <c r="H110" s="3" t="s">
        <v>85</v>
      </c>
      <c r="I110" s="3"/>
      <c r="J110" s="3"/>
      <c r="K110" s="3">
        <v>201</v>
      </c>
      <c r="L110" s="3">
        <v>1</v>
      </c>
      <c r="M110" s="3">
        <v>3</v>
      </c>
      <c r="N110" s="3" t="s">
        <v>3</v>
      </c>
    </row>
    <row r="111" spans="1:14" ht="12.75">
      <c r="A111" s="3">
        <v>50</v>
      </c>
      <c r="B111" s="3">
        <v>0</v>
      </c>
      <c r="C111" s="3">
        <v>0</v>
      </c>
      <c r="D111" s="3">
        <v>1</v>
      </c>
      <c r="E111" s="3">
        <v>202</v>
      </c>
      <c r="F111" s="3">
        <f>Source!P108</f>
        <v>7794.7</v>
      </c>
      <c r="G111" s="3" t="s">
        <v>86</v>
      </c>
      <c r="H111" s="3" t="s">
        <v>87</v>
      </c>
      <c r="I111" s="3"/>
      <c r="J111" s="3"/>
      <c r="K111" s="3">
        <v>202</v>
      </c>
      <c r="L111" s="3">
        <v>2</v>
      </c>
      <c r="M111" s="3">
        <v>3</v>
      </c>
      <c r="N111" s="3" t="s">
        <v>3</v>
      </c>
    </row>
    <row r="112" spans="1:14" ht="12.75">
      <c r="A112" s="3">
        <v>50</v>
      </c>
      <c r="B112" s="3">
        <v>0</v>
      </c>
      <c r="C112" s="3">
        <v>0</v>
      </c>
      <c r="D112" s="3">
        <v>1</v>
      </c>
      <c r="E112" s="3">
        <v>203</v>
      </c>
      <c r="F112" s="3">
        <f>Source!Q108</f>
        <v>945.85</v>
      </c>
      <c r="G112" s="3" t="s">
        <v>88</v>
      </c>
      <c r="H112" s="3" t="s">
        <v>89</v>
      </c>
      <c r="I112" s="3"/>
      <c r="J112" s="3"/>
      <c r="K112" s="3">
        <v>203</v>
      </c>
      <c r="L112" s="3">
        <v>3</v>
      </c>
      <c r="M112" s="3">
        <v>3</v>
      </c>
      <c r="N112" s="3" t="s">
        <v>3</v>
      </c>
    </row>
    <row r="113" spans="1:14" ht="12.75">
      <c r="A113" s="3">
        <v>50</v>
      </c>
      <c r="B113" s="3">
        <v>0</v>
      </c>
      <c r="C113" s="3">
        <v>0</v>
      </c>
      <c r="D113" s="3">
        <v>1</v>
      </c>
      <c r="E113" s="3">
        <v>204</v>
      </c>
      <c r="F113" s="3">
        <f>Source!R108</f>
        <v>805.43</v>
      </c>
      <c r="G113" s="3" t="s">
        <v>90</v>
      </c>
      <c r="H113" s="3" t="s">
        <v>91</v>
      </c>
      <c r="I113" s="3"/>
      <c r="J113" s="3"/>
      <c r="K113" s="3">
        <v>204</v>
      </c>
      <c r="L113" s="3">
        <v>4</v>
      </c>
      <c r="M113" s="3">
        <v>3</v>
      </c>
      <c r="N113" s="3" t="s">
        <v>3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205</v>
      </c>
      <c r="F114" s="3">
        <f>Source!S108</f>
        <v>14022.75</v>
      </c>
      <c r="G114" s="3" t="s">
        <v>92</v>
      </c>
      <c r="H114" s="3" t="s">
        <v>93</v>
      </c>
      <c r="I114" s="3"/>
      <c r="J114" s="3"/>
      <c r="K114" s="3">
        <v>205</v>
      </c>
      <c r="L114" s="3">
        <v>5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206</v>
      </c>
      <c r="F115" s="3">
        <f>Source!T108</f>
        <v>0</v>
      </c>
      <c r="G115" s="3" t="s">
        <v>94</v>
      </c>
      <c r="H115" s="3" t="s">
        <v>95</v>
      </c>
      <c r="I115" s="3"/>
      <c r="J115" s="3"/>
      <c r="K115" s="3">
        <v>206</v>
      </c>
      <c r="L115" s="3">
        <v>6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207</v>
      </c>
      <c r="F116" s="3">
        <f>Source!U108</f>
        <v>146.49</v>
      </c>
      <c r="G116" s="3" t="s">
        <v>96</v>
      </c>
      <c r="H116" s="3" t="s">
        <v>97</v>
      </c>
      <c r="I116" s="3"/>
      <c r="J116" s="3"/>
      <c r="K116" s="3">
        <v>207</v>
      </c>
      <c r="L116" s="3">
        <v>7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208</v>
      </c>
      <c r="F117" s="3">
        <f>Source!V108</f>
        <v>7.58</v>
      </c>
      <c r="G117" s="3" t="s">
        <v>98</v>
      </c>
      <c r="H117" s="3" t="s">
        <v>99</v>
      </c>
      <c r="I117" s="3"/>
      <c r="J117" s="3"/>
      <c r="K117" s="3">
        <v>208</v>
      </c>
      <c r="L117" s="3">
        <v>8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209</v>
      </c>
      <c r="F118" s="3">
        <f>Source!W108</f>
        <v>0</v>
      </c>
      <c r="G118" s="3" t="s">
        <v>100</v>
      </c>
      <c r="H118" s="3" t="s">
        <v>101</v>
      </c>
      <c r="I118" s="3"/>
      <c r="J118" s="3"/>
      <c r="K118" s="3">
        <v>209</v>
      </c>
      <c r="L118" s="3">
        <v>9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210</v>
      </c>
      <c r="F119" s="3">
        <f>Source!X108</f>
        <v>14635.42</v>
      </c>
      <c r="G119" s="3" t="s">
        <v>102</v>
      </c>
      <c r="H119" s="3" t="s">
        <v>103</v>
      </c>
      <c r="I119" s="3"/>
      <c r="J119" s="3"/>
      <c r="K119" s="3">
        <v>210</v>
      </c>
      <c r="L119" s="3">
        <v>10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211</v>
      </c>
      <c r="F120" s="3">
        <f>Source!Y108</f>
        <v>8155.5</v>
      </c>
      <c r="G120" s="3" t="s">
        <v>104</v>
      </c>
      <c r="H120" s="3" t="s">
        <v>105</v>
      </c>
      <c r="I120" s="3"/>
      <c r="J120" s="3"/>
      <c r="K120" s="3">
        <v>211</v>
      </c>
      <c r="L120" s="3">
        <v>11</v>
      </c>
      <c r="M120" s="3">
        <v>3</v>
      </c>
      <c r="N120" s="3" t="s">
        <v>3</v>
      </c>
    </row>
    <row r="121" ht="12.75">
      <c r="G121">
        <v>0</v>
      </c>
    </row>
    <row r="122" spans="1:59" ht="12.75">
      <c r="A122" s="1">
        <v>5</v>
      </c>
      <c r="B122" s="1">
        <v>1</v>
      </c>
      <c r="C122" s="1"/>
      <c r="D122" s="1">
        <f>ROW(A128)</f>
        <v>128</v>
      </c>
      <c r="E122" s="1"/>
      <c r="F122" s="1" t="s">
        <v>108</v>
      </c>
      <c r="G122" s="1" t="s">
        <v>153</v>
      </c>
      <c r="H122" s="1"/>
      <c r="I122" s="1"/>
      <c r="J122" s="1"/>
      <c r="K122" s="1"/>
      <c r="L122" s="1"/>
      <c r="M122" s="1"/>
      <c r="N122" s="1" t="s">
        <v>3</v>
      </c>
      <c r="O122" s="1"/>
      <c r="P122" s="1"/>
      <c r="Q122" s="1"/>
      <c r="R122" s="1" t="s">
        <v>3</v>
      </c>
      <c r="S122" s="1" t="s">
        <v>3</v>
      </c>
      <c r="T122" s="1" t="s">
        <v>3</v>
      </c>
      <c r="U122" s="1" t="s">
        <v>3</v>
      </c>
      <c r="V122" s="1"/>
      <c r="W122" s="1"/>
      <c r="X122" s="1">
        <v>0</v>
      </c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>
        <v>0</v>
      </c>
      <c r="AM122" s="1"/>
      <c r="BE122" t="s">
        <v>154</v>
      </c>
      <c r="BF122">
        <v>0</v>
      </c>
      <c r="BG122">
        <v>0</v>
      </c>
    </row>
    <row r="124" spans="1:39" ht="12.75">
      <c r="A124" s="2">
        <v>52</v>
      </c>
      <c r="B124" s="2">
        <f aca="true" t="shared" si="48" ref="B124:AM124">B128</f>
        <v>1</v>
      </c>
      <c r="C124" s="2">
        <f t="shared" si="48"/>
        <v>5</v>
      </c>
      <c r="D124" s="2">
        <f t="shared" si="48"/>
        <v>122</v>
      </c>
      <c r="E124" s="2">
        <f t="shared" si="48"/>
        <v>0</v>
      </c>
      <c r="F124" s="2" t="str">
        <f t="shared" si="48"/>
        <v>Новый подраздел</v>
      </c>
      <c r="G124" s="2" t="str">
        <f t="shared" si="48"/>
        <v>Проемы</v>
      </c>
      <c r="H124" s="2">
        <f t="shared" si="48"/>
        <v>0</v>
      </c>
      <c r="I124" s="2">
        <f t="shared" si="48"/>
        <v>0</v>
      </c>
      <c r="J124" s="2">
        <f t="shared" si="48"/>
        <v>0</v>
      </c>
      <c r="K124" s="2">
        <f t="shared" si="48"/>
        <v>0</v>
      </c>
      <c r="L124" s="2">
        <f t="shared" si="48"/>
        <v>0</v>
      </c>
      <c r="M124" s="2">
        <f t="shared" si="48"/>
        <v>0</v>
      </c>
      <c r="N124" s="2">
        <f t="shared" si="48"/>
        <v>0</v>
      </c>
      <c r="O124" s="2">
        <f t="shared" si="48"/>
        <v>2725.98</v>
      </c>
      <c r="P124" s="2">
        <f t="shared" si="48"/>
        <v>2316.72</v>
      </c>
      <c r="Q124" s="2">
        <f t="shared" si="48"/>
        <v>169.72</v>
      </c>
      <c r="R124" s="2">
        <f t="shared" si="48"/>
        <v>41.63</v>
      </c>
      <c r="S124" s="2">
        <f t="shared" si="48"/>
        <v>239.54</v>
      </c>
      <c r="T124" s="2">
        <f t="shared" si="48"/>
        <v>0</v>
      </c>
      <c r="U124" s="2">
        <f t="shared" si="48"/>
        <v>2.52</v>
      </c>
      <c r="V124" s="2">
        <f t="shared" si="48"/>
        <v>0.35</v>
      </c>
      <c r="W124" s="2">
        <f t="shared" si="48"/>
        <v>0</v>
      </c>
      <c r="X124" s="2">
        <f t="shared" si="48"/>
        <v>311.87</v>
      </c>
      <c r="Y124" s="2">
        <f t="shared" si="48"/>
        <v>177.14</v>
      </c>
      <c r="Z124" s="2">
        <f t="shared" si="48"/>
        <v>0</v>
      </c>
      <c r="AA124" s="2">
        <f t="shared" si="48"/>
        <v>0</v>
      </c>
      <c r="AB124" s="2">
        <f t="shared" si="48"/>
        <v>2725.98</v>
      </c>
      <c r="AC124" s="2">
        <f t="shared" si="48"/>
        <v>2316.72</v>
      </c>
      <c r="AD124" s="2">
        <f t="shared" si="48"/>
        <v>169.72</v>
      </c>
      <c r="AE124" s="2">
        <f t="shared" si="48"/>
        <v>41.63</v>
      </c>
      <c r="AF124" s="2">
        <f t="shared" si="48"/>
        <v>239.54</v>
      </c>
      <c r="AG124" s="2">
        <f t="shared" si="48"/>
        <v>0</v>
      </c>
      <c r="AH124" s="2">
        <f t="shared" si="48"/>
        <v>2.52</v>
      </c>
      <c r="AI124" s="2">
        <f t="shared" si="48"/>
        <v>0.35</v>
      </c>
      <c r="AJ124" s="2">
        <f t="shared" si="48"/>
        <v>0</v>
      </c>
      <c r="AK124" s="2">
        <f t="shared" si="48"/>
        <v>311.87</v>
      </c>
      <c r="AL124" s="2">
        <f t="shared" si="48"/>
        <v>177.14</v>
      </c>
      <c r="AM124" s="2">
        <f t="shared" si="48"/>
        <v>0</v>
      </c>
    </row>
    <row r="126" spans="1:154" ht="12.75">
      <c r="A126">
        <v>17</v>
      </c>
      <c r="B126">
        <v>1</v>
      </c>
      <c r="C126">
        <f>ROW(SmtRes!A130)</f>
        <v>130</v>
      </c>
      <c r="D126">
        <f>ROW(EtalonRes!A130)</f>
        <v>130</v>
      </c>
      <c r="E126" t="s">
        <v>17</v>
      </c>
      <c r="F126" t="s">
        <v>155</v>
      </c>
      <c r="G126" t="s">
        <v>156</v>
      </c>
      <c r="H126" t="s">
        <v>20</v>
      </c>
      <c r="I126">
        <v>0.021</v>
      </c>
      <c r="J126">
        <v>0</v>
      </c>
      <c r="O126">
        <f>ROUND(CP126,2)</f>
        <v>2725.98</v>
      </c>
      <c r="P126">
        <f>ROUND(CQ126*I126,2)</f>
        <v>2316.72</v>
      </c>
      <c r="Q126">
        <f>ROUND(CR126*I126,2)</f>
        <v>169.72</v>
      </c>
      <c r="R126">
        <f>ROUND(CS126*I126,2)</f>
        <v>41.63</v>
      </c>
      <c r="S126">
        <f>ROUND(CT126*I126,2)</f>
        <v>239.54</v>
      </c>
      <c r="T126">
        <f>ROUND(CU126*I126,2)</f>
        <v>0</v>
      </c>
      <c r="U126">
        <f>CV126*I126</f>
        <v>2.518362</v>
      </c>
      <c r="V126">
        <f>CW126*I126</f>
        <v>0.350175</v>
      </c>
      <c r="W126">
        <f>ROUND(CX126*I126,2)</f>
        <v>0</v>
      </c>
      <c r="X126">
        <f>ROUND(CY126,2)</f>
        <v>311.87</v>
      </c>
      <c r="Y126">
        <f>ROUND(CZ126,2)</f>
        <v>177.14</v>
      </c>
      <c r="AA126">
        <v>0</v>
      </c>
      <c r="AB126">
        <f>(AC126+AD126+AF126)</f>
        <v>30078.482</v>
      </c>
      <c r="AC126">
        <f>(ES126)</f>
        <v>27442.79</v>
      </c>
      <c r="AD126">
        <f>((ET126*1.25))</f>
        <v>1533.6125000000002</v>
      </c>
      <c r="AE126">
        <f>((EU126*1.25))</f>
        <v>191.5375</v>
      </c>
      <c r="AF126">
        <f>((EV126*1.15))</f>
        <v>1102.0795</v>
      </c>
      <c r="AG126">
        <f>(AP126)</f>
        <v>0</v>
      </c>
      <c r="AH126">
        <f>((EW126*1.15))</f>
        <v>119.922</v>
      </c>
      <c r="AI126">
        <f>((EX126*1.25))</f>
        <v>16.675</v>
      </c>
      <c r="AJ126">
        <f>(AS126)</f>
        <v>0</v>
      </c>
      <c r="AK126">
        <v>29628.01</v>
      </c>
      <c r="AL126">
        <v>27442.79</v>
      </c>
      <c r="AM126">
        <v>1226.89</v>
      </c>
      <c r="AN126">
        <v>153.23</v>
      </c>
      <c r="AO126">
        <v>958.33</v>
      </c>
      <c r="AP126">
        <v>0</v>
      </c>
      <c r="AQ126">
        <v>104.28</v>
      </c>
      <c r="AR126">
        <v>13.34</v>
      </c>
      <c r="AS126">
        <v>0</v>
      </c>
      <c r="AT126">
        <f>(BZ126*0.94)</f>
        <v>110.91999999999999</v>
      </c>
      <c r="AU126">
        <f>CA126</f>
        <v>63</v>
      </c>
      <c r="AV126">
        <v>1</v>
      </c>
      <c r="AW126">
        <v>1</v>
      </c>
      <c r="AX126">
        <v>1</v>
      </c>
      <c r="AY126">
        <v>1</v>
      </c>
      <c r="AZ126">
        <v>4.63</v>
      </c>
      <c r="BA126">
        <v>10.35</v>
      </c>
      <c r="BB126">
        <v>5.27</v>
      </c>
      <c r="BC126">
        <v>4.02</v>
      </c>
      <c r="BH126">
        <v>0</v>
      </c>
      <c r="BI126">
        <v>1</v>
      </c>
      <c r="BJ126" t="s">
        <v>157</v>
      </c>
      <c r="BM126">
        <v>16</v>
      </c>
      <c r="BN126">
        <v>0</v>
      </c>
      <c r="BO126" t="s">
        <v>155</v>
      </c>
      <c r="BP126">
        <v>1</v>
      </c>
      <c r="BQ126">
        <v>2</v>
      </c>
      <c r="BR126">
        <v>0</v>
      </c>
      <c r="BS126">
        <v>10.35</v>
      </c>
      <c r="BT126">
        <v>1</v>
      </c>
      <c r="BU126">
        <v>1</v>
      </c>
      <c r="BV126">
        <v>1</v>
      </c>
      <c r="BW126">
        <v>1</v>
      </c>
      <c r="BX126">
        <v>1</v>
      </c>
      <c r="BZ126">
        <v>118</v>
      </c>
      <c r="CA126">
        <v>63</v>
      </c>
      <c r="CF126">
        <v>0</v>
      </c>
      <c r="CG126">
        <v>0</v>
      </c>
      <c r="CM126">
        <v>0</v>
      </c>
      <c r="CO126">
        <v>0</v>
      </c>
      <c r="CP126">
        <f>(P126+Q126+S126)</f>
        <v>2725.9799999999996</v>
      </c>
      <c r="CQ126">
        <f>(AC126)*BC126</f>
        <v>110320.0158</v>
      </c>
      <c r="CR126">
        <f>(AD126)*BB126</f>
        <v>8082.137875</v>
      </c>
      <c r="CS126">
        <f>(AE126)*BS126</f>
        <v>1982.4131249999998</v>
      </c>
      <c r="CT126">
        <f>(AF126)*BA126</f>
        <v>11406.522825</v>
      </c>
      <c r="CU126">
        <f>(AG126)*BT126</f>
        <v>0</v>
      </c>
      <c r="CV126">
        <f>(AH126)*BU126</f>
        <v>119.922</v>
      </c>
      <c r="CW126">
        <f>(AI126)*BV126</f>
        <v>16.675</v>
      </c>
      <c r="CX126">
        <f>(AJ126)*BW126</f>
        <v>0</v>
      </c>
      <c r="CY126">
        <f>(((S126+R126)*AT126)/100)</f>
        <v>311.873764</v>
      </c>
      <c r="CZ126">
        <f>(((S126+R126)*CA126)/100)</f>
        <v>177.13710000000003</v>
      </c>
      <c r="DE126" t="s">
        <v>22</v>
      </c>
      <c r="DF126" t="s">
        <v>22</v>
      </c>
      <c r="DG126" t="s">
        <v>23</v>
      </c>
      <c r="DI126" t="s">
        <v>23</v>
      </c>
      <c r="DJ126" t="s">
        <v>22</v>
      </c>
      <c r="DN126">
        <v>0</v>
      </c>
      <c r="DO126">
        <v>0</v>
      </c>
      <c r="DP126">
        <v>1</v>
      </c>
      <c r="DQ126">
        <v>1</v>
      </c>
      <c r="DR126">
        <v>1</v>
      </c>
      <c r="DS126">
        <v>1</v>
      </c>
      <c r="DT126">
        <v>1</v>
      </c>
      <c r="DU126">
        <v>1005</v>
      </c>
      <c r="DV126" t="s">
        <v>20</v>
      </c>
      <c r="DW126" t="s">
        <v>158</v>
      </c>
      <c r="DX126">
        <v>100</v>
      </c>
      <c r="EE126">
        <v>7034890</v>
      </c>
      <c r="EF126">
        <v>2</v>
      </c>
      <c r="EG126" t="s">
        <v>67</v>
      </c>
      <c r="EH126">
        <v>0</v>
      </c>
      <c r="EJ126">
        <v>1</v>
      </c>
      <c r="EK126">
        <v>16</v>
      </c>
      <c r="EL126" t="s">
        <v>159</v>
      </c>
      <c r="EM126" t="s">
        <v>76</v>
      </c>
      <c r="EP126" t="s">
        <v>160</v>
      </c>
      <c r="EQ126">
        <v>0</v>
      </c>
      <c r="ER126">
        <v>29628.01</v>
      </c>
      <c r="ES126">
        <v>27442.79</v>
      </c>
      <c r="ET126">
        <v>1226.89</v>
      </c>
      <c r="EU126">
        <v>153.23</v>
      </c>
      <c r="EV126">
        <v>958.33</v>
      </c>
      <c r="EW126">
        <v>104.28</v>
      </c>
      <c r="EX126">
        <v>13.34</v>
      </c>
    </row>
    <row r="128" spans="1:39" ht="12.75">
      <c r="A128" s="2">
        <v>51</v>
      </c>
      <c r="B128" s="2">
        <f>B122</f>
        <v>1</v>
      </c>
      <c r="C128" s="2">
        <f>A122</f>
        <v>5</v>
      </c>
      <c r="D128" s="2">
        <f>ROW(A122)</f>
        <v>122</v>
      </c>
      <c r="E128" s="2"/>
      <c r="F128" s="2" t="str">
        <f>IF(F122&lt;&gt;"",F122,"")</f>
        <v>Новый подраздел</v>
      </c>
      <c r="G128" s="2" t="str">
        <f>IF(G122&lt;&gt;"",G122,"")</f>
        <v>Проемы</v>
      </c>
      <c r="H128" s="2"/>
      <c r="I128" s="2"/>
      <c r="J128" s="2"/>
      <c r="K128" s="2"/>
      <c r="L128" s="2"/>
      <c r="M128" s="2"/>
      <c r="N128" s="2"/>
      <c r="O128" s="2">
        <f aca="true" t="shared" si="49" ref="O128:Y128">ROUND(AB128,2)</f>
        <v>2725.98</v>
      </c>
      <c r="P128" s="2">
        <f t="shared" si="49"/>
        <v>2316.72</v>
      </c>
      <c r="Q128" s="2">
        <f t="shared" si="49"/>
        <v>169.72</v>
      </c>
      <c r="R128" s="2">
        <f t="shared" si="49"/>
        <v>41.63</v>
      </c>
      <c r="S128" s="2">
        <f t="shared" si="49"/>
        <v>239.54</v>
      </c>
      <c r="T128" s="2">
        <f t="shared" si="49"/>
        <v>0</v>
      </c>
      <c r="U128" s="2">
        <f t="shared" si="49"/>
        <v>2.52</v>
      </c>
      <c r="V128" s="2">
        <f t="shared" si="49"/>
        <v>0.35</v>
      </c>
      <c r="W128" s="2">
        <f t="shared" si="49"/>
        <v>0</v>
      </c>
      <c r="X128" s="2">
        <f t="shared" si="49"/>
        <v>311.87</v>
      </c>
      <c r="Y128" s="2">
        <f t="shared" si="49"/>
        <v>177.14</v>
      </c>
      <c r="Z128" s="2"/>
      <c r="AA128" s="2"/>
      <c r="AB128" s="2">
        <f>ROUND(SUMIF(AA126:AA126,"=0",O126:O126),2)</f>
        <v>2725.98</v>
      </c>
      <c r="AC128" s="2">
        <f>ROUND(SUMIF(AA126:AA126,"=0",P126:P126),2)</f>
        <v>2316.72</v>
      </c>
      <c r="AD128" s="2">
        <f>ROUND(SUMIF(AA126:AA126,"=0",Q126:Q126),2)</f>
        <v>169.72</v>
      </c>
      <c r="AE128" s="2">
        <f>ROUND(SUMIF(AA126:AA126,"=0",R126:R126),2)</f>
        <v>41.63</v>
      </c>
      <c r="AF128" s="2">
        <f>ROUND(SUMIF(AA126:AA126,"=0",S126:S126),2)</f>
        <v>239.54</v>
      </c>
      <c r="AG128" s="2">
        <f>ROUND(SUMIF(AA126:AA126,"=0",T126:T126),2)</f>
        <v>0</v>
      </c>
      <c r="AH128" s="2">
        <f>ROUND(SUMIF(AA126:AA126,"=0",U126:U126),2)</f>
        <v>2.52</v>
      </c>
      <c r="AI128" s="2">
        <f>ROUND(SUMIF(AA126:AA126,"=0",V126:V126),2)</f>
        <v>0.35</v>
      </c>
      <c r="AJ128" s="2">
        <f>ROUND(SUMIF(AA126:AA126,"=0",W126:W126),2)</f>
        <v>0</v>
      </c>
      <c r="AK128" s="2">
        <f>ROUND(SUMIF(AA126:AA126,"=0",X126:X126),2)</f>
        <v>311.87</v>
      </c>
      <c r="AL128" s="2">
        <f>ROUND(SUMIF(AA126:AA126,"=0",Y126:Y126),2)</f>
        <v>177.14</v>
      </c>
      <c r="AM128" s="2">
        <v>0</v>
      </c>
    </row>
    <row r="130" spans="1:14" ht="12.75">
      <c r="A130" s="3">
        <v>50</v>
      </c>
      <c r="B130" s="3">
        <v>0</v>
      </c>
      <c r="C130" s="3">
        <v>0</v>
      </c>
      <c r="D130" s="3">
        <v>1</v>
      </c>
      <c r="E130" s="3">
        <v>201</v>
      </c>
      <c r="F130" s="3">
        <f>Source!O128</f>
        <v>2725.98</v>
      </c>
      <c r="G130" s="3" t="s">
        <v>84</v>
      </c>
      <c r="H130" s="3" t="s">
        <v>85</v>
      </c>
      <c r="I130" s="3"/>
      <c r="J130" s="3"/>
      <c r="K130" s="3">
        <v>201</v>
      </c>
      <c r="L130" s="3">
        <v>1</v>
      </c>
      <c r="M130" s="3">
        <v>3</v>
      </c>
      <c r="N130" s="3" t="s">
        <v>3</v>
      </c>
    </row>
    <row r="131" spans="1:14" ht="12.75">
      <c r="A131" s="3">
        <v>50</v>
      </c>
      <c r="B131" s="3">
        <v>0</v>
      </c>
      <c r="C131" s="3">
        <v>0</v>
      </c>
      <c r="D131" s="3">
        <v>1</v>
      </c>
      <c r="E131" s="3">
        <v>202</v>
      </c>
      <c r="F131" s="3">
        <f>Source!P128</f>
        <v>2316.72</v>
      </c>
      <c r="G131" s="3" t="s">
        <v>86</v>
      </c>
      <c r="H131" s="3" t="s">
        <v>87</v>
      </c>
      <c r="I131" s="3"/>
      <c r="J131" s="3"/>
      <c r="K131" s="3">
        <v>202</v>
      </c>
      <c r="L131" s="3">
        <v>2</v>
      </c>
      <c r="M131" s="3">
        <v>3</v>
      </c>
      <c r="N131" s="3" t="s">
        <v>3</v>
      </c>
    </row>
    <row r="132" spans="1:14" ht="12.75">
      <c r="A132" s="3">
        <v>50</v>
      </c>
      <c r="B132" s="3">
        <v>0</v>
      </c>
      <c r="C132" s="3">
        <v>0</v>
      </c>
      <c r="D132" s="3">
        <v>1</v>
      </c>
      <c r="E132" s="3">
        <v>203</v>
      </c>
      <c r="F132" s="3">
        <f>Source!Q128</f>
        <v>169.72</v>
      </c>
      <c r="G132" s="3" t="s">
        <v>88</v>
      </c>
      <c r="H132" s="3" t="s">
        <v>89</v>
      </c>
      <c r="I132" s="3"/>
      <c r="J132" s="3"/>
      <c r="K132" s="3">
        <v>203</v>
      </c>
      <c r="L132" s="3">
        <v>3</v>
      </c>
      <c r="M132" s="3">
        <v>3</v>
      </c>
      <c r="N132" s="3" t="s">
        <v>3</v>
      </c>
    </row>
    <row r="133" spans="1:14" ht="12.75">
      <c r="A133" s="3">
        <v>50</v>
      </c>
      <c r="B133" s="3">
        <v>0</v>
      </c>
      <c r="C133" s="3">
        <v>0</v>
      </c>
      <c r="D133" s="3">
        <v>1</v>
      </c>
      <c r="E133" s="3">
        <v>204</v>
      </c>
      <c r="F133" s="3">
        <f>Source!R128</f>
        <v>41.63</v>
      </c>
      <c r="G133" s="3" t="s">
        <v>90</v>
      </c>
      <c r="H133" s="3" t="s">
        <v>91</v>
      </c>
      <c r="I133" s="3"/>
      <c r="J133" s="3"/>
      <c r="K133" s="3">
        <v>204</v>
      </c>
      <c r="L133" s="3">
        <v>4</v>
      </c>
      <c r="M133" s="3">
        <v>3</v>
      </c>
      <c r="N133" s="3" t="s">
        <v>3</v>
      </c>
    </row>
    <row r="134" spans="1:14" ht="12.75">
      <c r="A134" s="3">
        <v>50</v>
      </c>
      <c r="B134" s="3">
        <v>0</v>
      </c>
      <c r="C134" s="3">
        <v>0</v>
      </c>
      <c r="D134" s="3">
        <v>1</v>
      </c>
      <c r="E134" s="3">
        <v>205</v>
      </c>
      <c r="F134" s="3">
        <f>Source!S128</f>
        <v>239.54</v>
      </c>
      <c r="G134" s="3" t="s">
        <v>92</v>
      </c>
      <c r="H134" s="3" t="s">
        <v>93</v>
      </c>
      <c r="I134" s="3"/>
      <c r="J134" s="3"/>
      <c r="K134" s="3">
        <v>205</v>
      </c>
      <c r="L134" s="3">
        <v>5</v>
      </c>
      <c r="M134" s="3">
        <v>3</v>
      </c>
      <c r="N134" s="3" t="s">
        <v>3</v>
      </c>
    </row>
    <row r="135" spans="1:14" ht="12.75">
      <c r="A135" s="3">
        <v>50</v>
      </c>
      <c r="B135" s="3">
        <v>0</v>
      </c>
      <c r="C135" s="3">
        <v>0</v>
      </c>
      <c r="D135" s="3">
        <v>1</v>
      </c>
      <c r="E135" s="3">
        <v>206</v>
      </c>
      <c r="F135" s="3">
        <f>Source!T128</f>
        <v>0</v>
      </c>
      <c r="G135" s="3" t="s">
        <v>94</v>
      </c>
      <c r="H135" s="3" t="s">
        <v>95</v>
      </c>
      <c r="I135" s="3"/>
      <c r="J135" s="3"/>
      <c r="K135" s="3">
        <v>206</v>
      </c>
      <c r="L135" s="3">
        <v>6</v>
      </c>
      <c r="M135" s="3">
        <v>3</v>
      </c>
      <c r="N135" s="3" t="s">
        <v>3</v>
      </c>
    </row>
    <row r="136" spans="1:14" ht="12.75">
      <c r="A136" s="3">
        <v>50</v>
      </c>
      <c r="B136" s="3">
        <v>0</v>
      </c>
      <c r="C136" s="3">
        <v>0</v>
      </c>
      <c r="D136" s="3">
        <v>1</v>
      </c>
      <c r="E136" s="3">
        <v>207</v>
      </c>
      <c r="F136" s="3">
        <f>Source!U128</f>
        <v>2.52</v>
      </c>
      <c r="G136" s="3" t="s">
        <v>96</v>
      </c>
      <c r="H136" s="3" t="s">
        <v>97</v>
      </c>
      <c r="I136" s="3"/>
      <c r="J136" s="3"/>
      <c r="K136" s="3">
        <v>207</v>
      </c>
      <c r="L136" s="3">
        <v>7</v>
      </c>
      <c r="M136" s="3">
        <v>3</v>
      </c>
      <c r="N136" s="3" t="s">
        <v>3</v>
      </c>
    </row>
    <row r="137" spans="1:14" ht="12.75">
      <c r="A137" s="3">
        <v>50</v>
      </c>
      <c r="B137" s="3">
        <v>0</v>
      </c>
      <c r="C137" s="3">
        <v>0</v>
      </c>
      <c r="D137" s="3">
        <v>1</v>
      </c>
      <c r="E137" s="3">
        <v>208</v>
      </c>
      <c r="F137" s="3">
        <f>Source!V128</f>
        <v>0.35</v>
      </c>
      <c r="G137" s="3" t="s">
        <v>98</v>
      </c>
      <c r="H137" s="3" t="s">
        <v>99</v>
      </c>
      <c r="I137" s="3"/>
      <c r="J137" s="3"/>
      <c r="K137" s="3">
        <v>208</v>
      </c>
      <c r="L137" s="3">
        <v>8</v>
      </c>
      <c r="M137" s="3">
        <v>3</v>
      </c>
      <c r="N137" s="3" t="s">
        <v>3</v>
      </c>
    </row>
    <row r="138" spans="1:14" ht="12.75">
      <c r="A138" s="3">
        <v>50</v>
      </c>
      <c r="B138" s="3">
        <v>0</v>
      </c>
      <c r="C138" s="3">
        <v>0</v>
      </c>
      <c r="D138" s="3">
        <v>1</v>
      </c>
      <c r="E138" s="3">
        <v>209</v>
      </c>
      <c r="F138" s="3">
        <f>Source!W128</f>
        <v>0</v>
      </c>
      <c r="G138" s="3" t="s">
        <v>100</v>
      </c>
      <c r="H138" s="3" t="s">
        <v>101</v>
      </c>
      <c r="I138" s="3"/>
      <c r="J138" s="3"/>
      <c r="K138" s="3">
        <v>209</v>
      </c>
      <c r="L138" s="3">
        <v>9</v>
      </c>
      <c r="M138" s="3">
        <v>3</v>
      </c>
      <c r="N138" s="3" t="s">
        <v>3</v>
      </c>
    </row>
    <row r="139" spans="1:14" ht="12.75">
      <c r="A139" s="3">
        <v>50</v>
      </c>
      <c r="B139" s="3">
        <v>0</v>
      </c>
      <c r="C139" s="3">
        <v>0</v>
      </c>
      <c r="D139" s="3">
        <v>1</v>
      </c>
      <c r="E139" s="3">
        <v>210</v>
      </c>
      <c r="F139" s="3">
        <f>Source!X128</f>
        <v>311.87</v>
      </c>
      <c r="G139" s="3" t="s">
        <v>102</v>
      </c>
      <c r="H139" s="3" t="s">
        <v>103</v>
      </c>
      <c r="I139" s="3"/>
      <c r="J139" s="3"/>
      <c r="K139" s="3">
        <v>210</v>
      </c>
      <c r="L139" s="3">
        <v>10</v>
      </c>
      <c r="M139" s="3">
        <v>3</v>
      </c>
      <c r="N139" s="3" t="s">
        <v>3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211</v>
      </c>
      <c r="F140" s="3">
        <f>Source!Y128</f>
        <v>177.14</v>
      </c>
      <c r="G140" s="3" t="s">
        <v>104</v>
      </c>
      <c r="H140" s="3" t="s">
        <v>105</v>
      </c>
      <c r="I140" s="3"/>
      <c r="J140" s="3"/>
      <c r="K140" s="3">
        <v>211</v>
      </c>
      <c r="L140" s="3">
        <v>11</v>
      </c>
      <c r="M140" s="3">
        <v>3</v>
      </c>
      <c r="N140" s="3" t="s">
        <v>3</v>
      </c>
    </row>
    <row r="141" ht="12.75">
      <c r="G141">
        <v>0</v>
      </c>
    </row>
    <row r="142" spans="1:59" ht="12.75">
      <c r="A142" s="1">
        <v>5</v>
      </c>
      <c r="B142" s="1">
        <v>1</v>
      </c>
      <c r="C142" s="1"/>
      <c r="D142" s="1">
        <f>ROW(A150)</f>
        <v>150</v>
      </c>
      <c r="E142" s="1"/>
      <c r="F142" s="1" t="s">
        <v>108</v>
      </c>
      <c r="G142" s="1" t="s">
        <v>161</v>
      </c>
      <c r="H142" s="1"/>
      <c r="I142" s="1"/>
      <c r="J142" s="1"/>
      <c r="K142" s="1"/>
      <c r="L142" s="1"/>
      <c r="M142" s="1"/>
      <c r="N142" s="1" t="s">
        <v>3</v>
      </c>
      <c r="O142" s="1"/>
      <c r="P142" s="1"/>
      <c r="Q142" s="1"/>
      <c r="R142" s="1" t="s">
        <v>3</v>
      </c>
      <c r="S142" s="1" t="s">
        <v>3</v>
      </c>
      <c r="T142" s="1" t="s">
        <v>3</v>
      </c>
      <c r="U142" s="1" t="s">
        <v>3</v>
      </c>
      <c r="V142" s="1"/>
      <c r="W142" s="1"/>
      <c r="X142" s="1">
        <v>0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>
        <v>0</v>
      </c>
      <c r="AM142" s="1"/>
      <c r="BE142" t="s">
        <v>162</v>
      </c>
      <c r="BF142">
        <v>0</v>
      </c>
      <c r="BG142">
        <v>0</v>
      </c>
    </row>
    <row r="144" spans="1:39" ht="12.75">
      <c r="A144" s="2">
        <v>52</v>
      </c>
      <c r="B144" s="2">
        <f aca="true" t="shared" si="50" ref="B144:AM144">B150</f>
        <v>1</v>
      </c>
      <c r="C144" s="2">
        <f t="shared" si="50"/>
        <v>5</v>
      </c>
      <c r="D144" s="2">
        <f t="shared" si="50"/>
        <v>142</v>
      </c>
      <c r="E144" s="2">
        <f t="shared" si="50"/>
        <v>0</v>
      </c>
      <c r="F144" s="2" t="str">
        <f t="shared" si="50"/>
        <v>Новый подраздел</v>
      </c>
      <c r="G144" s="2" t="str">
        <f t="shared" si="50"/>
        <v>Электрика</v>
      </c>
      <c r="H144" s="2">
        <f t="shared" si="50"/>
        <v>0</v>
      </c>
      <c r="I144" s="2">
        <f t="shared" si="50"/>
        <v>0</v>
      </c>
      <c r="J144" s="2">
        <f t="shared" si="50"/>
        <v>0</v>
      </c>
      <c r="K144" s="2">
        <f t="shared" si="50"/>
        <v>0</v>
      </c>
      <c r="L144" s="2">
        <f t="shared" si="50"/>
        <v>0</v>
      </c>
      <c r="M144" s="2">
        <f t="shared" si="50"/>
        <v>0</v>
      </c>
      <c r="N144" s="2">
        <f t="shared" si="50"/>
        <v>0</v>
      </c>
      <c r="O144" s="2">
        <f t="shared" si="50"/>
        <v>3393.47</v>
      </c>
      <c r="P144" s="2">
        <f t="shared" si="50"/>
        <v>2791.64</v>
      </c>
      <c r="Q144" s="2">
        <f t="shared" si="50"/>
        <v>0.29</v>
      </c>
      <c r="R144" s="2">
        <f t="shared" si="50"/>
        <v>0.34</v>
      </c>
      <c r="S144" s="2">
        <f t="shared" si="50"/>
        <v>601.54</v>
      </c>
      <c r="T144" s="2">
        <f t="shared" si="50"/>
        <v>0</v>
      </c>
      <c r="U144" s="2">
        <f t="shared" si="50"/>
        <v>6.1</v>
      </c>
      <c r="V144" s="2">
        <f t="shared" si="50"/>
        <v>0</v>
      </c>
      <c r="W144" s="2">
        <f t="shared" si="50"/>
        <v>0</v>
      </c>
      <c r="X144" s="2">
        <f t="shared" si="50"/>
        <v>480.91</v>
      </c>
      <c r="Y144" s="2">
        <f t="shared" si="50"/>
        <v>391.22</v>
      </c>
      <c r="Z144" s="2">
        <f t="shared" si="50"/>
        <v>0</v>
      </c>
      <c r="AA144" s="2">
        <f t="shared" si="50"/>
        <v>0</v>
      </c>
      <c r="AB144" s="2">
        <f t="shared" si="50"/>
        <v>3393.47</v>
      </c>
      <c r="AC144" s="2">
        <f t="shared" si="50"/>
        <v>2791.64</v>
      </c>
      <c r="AD144" s="2">
        <f t="shared" si="50"/>
        <v>0.29</v>
      </c>
      <c r="AE144" s="2">
        <f t="shared" si="50"/>
        <v>0.34</v>
      </c>
      <c r="AF144" s="2">
        <f t="shared" si="50"/>
        <v>601.54</v>
      </c>
      <c r="AG144" s="2">
        <f t="shared" si="50"/>
        <v>0</v>
      </c>
      <c r="AH144" s="2">
        <f t="shared" si="50"/>
        <v>6.1</v>
      </c>
      <c r="AI144" s="2">
        <f t="shared" si="50"/>
        <v>0</v>
      </c>
      <c r="AJ144" s="2">
        <f t="shared" si="50"/>
        <v>0</v>
      </c>
      <c r="AK144" s="2">
        <f t="shared" si="50"/>
        <v>480.91</v>
      </c>
      <c r="AL144" s="2">
        <f t="shared" si="50"/>
        <v>391.22</v>
      </c>
      <c r="AM144" s="2">
        <f t="shared" si="50"/>
        <v>0</v>
      </c>
    </row>
    <row r="146" spans="1:154" ht="12.75">
      <c r="A146">
        <v>17</v>
      </c>
      <c r="B146">
        <v>1</v>
      </c>
      <c r="C146">
        <f>ROW(SmtRes!A132)</f>
        <v>132</v>
      </c>
      <c r="D146">
        <f>ROW(EtalonRes!A132)</f>
        <v>132</v>
      </c>
      <c r="E146" t="s">
        <v>17</v>
      </c>
      <c r="F146" t="s">
        <v>163</v>
      </c>
      <c r="G146" t="s">
        <v>164</v>
      </c>
      <c r="H146" t="s">
        <v>165</v>
      </c>
      <c r="I146">
        <v>0.01</v>
      </c>
      <c r="J146">
        <v>0</v>
      </c>
      <c r="O146">
        <f>ROUND(CP146,2)</f>
        <v>38.51</v>
      </c>
      <c r="P146">
        <f>ROUND(CQ146*I146,2)</f>
        <v>15.86</v>
      </c>
      <c r="Q146">
        <f>ROUND(CR146*I146,2)</f>
        <v>0</v>
      </c>
      <c r="R146">
        <f>ROUND(CS146*I146,2)</f>
        <v>0</v>
      </c>
      <c r="S146">
        <f>ROUND(CT146*I146,2)</f>
        <v>22.65</v>
      </c>
      <c r="T146">
        <f>ROUND(CU146*I146,2)</f>
        <v>0</v>
      </c>
      <c r="U146">
        <f>CV146*I146</f>
        <v>0.24100000000000002</v>
      </c>
      <c r="V146">
        <f>CW146*I146</f>
        <v>0</v>
      </c>
      <c r="W146">
        <f>ROUND(CX146*I146,2)</f>
        <v>0</v>
      </c>
      <c r="X146">
        <f aca="true" t="shared" si="51" ref="X146:Y148">ROUND(CY146,2)</f>
        <v>18.1</v>
      </c>
      <c r="Y146">
        <f t="shared" si="51"/>
        <v>14.72</v>
      </c>
      <c r="AA146">
        <v>0</v>
      </c>
      <c r="AB146">
        <f>(AC146+AD146+AF146)</f>
        <v>840.83</v>
      </c>
      <c r="AC146">
        <f aca="true" t="shared" si="52" ref="AC146:AF148">(ES146)</f>
        <v>622</v>
      </c>
      <c r="AD146">
        <f t="shared" si="52"/>
        <v>0</v>
      </c>
      <c r="AE146">
        <f t="shared" si="52"/>
        <v>0</v>
      </c>
      <c r="AF146">
        <f t="shared" si="52"/>
        <v>218.83</v>
      </c>
      <c r="AG146">
        <f>(AP146)</f>
        <v>0</v>
      </c>
      <c r="AH146">
        <f aca="true" t="shared" si="53" ref="AH146:AI148">(EW146)</f>
        <v>24.1</v>
      </c>
      <c r="AI146">
        <f t="shared" si="53"/>
        <v>0</v>
      </c>
      <c r="AJ146">
        <f>(AS146)</f>
        <v>0</v>
      </c>
      <c r="AK146">
        <v>840.83</v>
      </c>
      <c r="AL146">
        <v>622</v>
      </c>
      <c r="AM146">
        <v>0</v>
      </c>
      <c r="AN146">
        <v>0</v>
      </c>
      <c r="AO146">
        <v>218.83</v>
      </c>
      <c r="AP146">
        <v>0</v>
      </c>
      <c r="AQ146">
        <v>24.1</v>
      </c>
      <c r="AR146">
        <v>0</v>
      </c>
      <c r="AS146">
        <v>0</v>
      </c>
      <c r="AT146">
        <f>(BZ146*0.94)</f>
        <v>79.89999999999999</v>
      </c>
      <c r="AU146">
        <f>CA146</f>
        <v>65</v>
      </c>
      <c r="AV146">
        <v>1</v>
      </c>
      <c r="AW146">
        <v>1</v>
      </c>
      <c r="AX146">
        <v>1</v>
      </c>
      <c r="AY146">
        <v>1</v>
      </c>
      <c r="AZ146">
        <v>6.1</v>
      </c>
      <c r="BA146">
        <v>10.35</v>
      </c>
      <c r="BB146">
        <v>1</v>
      </c>
      <c r="BC146">
        <v>2.55</v>
      </c>
      <c r="BH146">
        <v>0</v>
      </c>
      <c r="BI146">
        <v>1</v>
      </c>
      <c r="BJ146" t="s">
        <v>166</v>
      </c>
      <c r="BM146">
        <v>229</v>
      </c>
      <c r="BN146">
        <v>0</v>
      </c>
      <c r="BO146" t="s">
        <v>163</v>
      </c>
      <c r="BP146">
        <v>1</v>
      </c>
      <c r="BQ146">
        <v>6</v>
      </c>
      <c r="BR146">
        <v>0</v>
      </c>
      <c r="BS146">
        <v>10.35</v>
      </c>
      <c r="BT146">
        <v>1</v>
      </c>
      <c r="BU146">
        <v>1</v>
      </c>
      <c r="BV146">
        <v>1</v>
      </c>
      <c r="BW146">
        <v>1</v>
      </c>
      <c r="BX146">
        <v>1</v>
      </c>
      <c r="BZ146">
        <v>85</v>
      </c>
      <c r="CA146">
        <v>65</v>
      </c>
      <c r="CF146">
        <v>0</v>
      </c>
      <c r="CG146">
        <v>0</v>
      </c>
      <c r="CM146">
        <v>0</v>
      </c>
      <c r="CO146">
        <v>0</v>
      </c>
      <c r="CP146">
        <f>(P146+Q146+S146)</f>
        <v>38.51</v>
      </c>
      <c r="CQ146">
        <f>(AC146)*BC146</f>
        <v>1586.1</v>
      </c>
      <c r="CR146">
        <f>(AD146)*BB146</f>
        <v>0</v>
      </c>
      <c r="CS146">
        <f>(AE146)*BS146</f>
        <v>0</v>
      </c>
      <c r="CT146">
        <f>(AF146)*BA146</f>
        <v>2264.8905</v>
      </c>
      <c r="CU146">
        <f aca="true" t="shared" si="54" ref="CU146:CX148">(AG146)*BT146</f>
        <v>0</v>
      </c>
      <c r="CV146">
        <f t="shared" si="54"/>
        <v>24.1</v>
      </c>
      <c r="CW146">
        <f t="shared" si="54"/>
        <v>0</v>
      </c>
      <c r="CX146">
        <f t="shared" si="54"/>
        <v>0</v>
      </c>
      <c r="CY146">
        <f>(((S146+R146)*AT146)/100)</f>
        <v>18.097349999999995</v>
      </c>
      <c r="CZ146">
        <f>(((S146+R146)*CA146)/100)</f>
        <v>14.7225</v>
      </c>
      <c r="DN146">
        <v>0</v>
      </c>
      <c r="DO146">
        <v>0</v>
      </c>
      <c r="DP146">
        <v>1</v>
      </c>
      <c r="DQ146">
        <v>1</v>
      </c>
      <c r="DR146">
        <v>1</v>
      </c>
      <c r="DS146">
        <v>1</v>
      </c>
      <c r="DT146">
        <v>1</v>
      </c>
      <c r="DU146">
        <v>1010</v>
      </c>
      <c r="DV146" t="s">
        <v>165</v>
      </c>
      <c r="DW146" t="s">
        <v>165</v>
      </c>
      <c r="DX146">
        <v>100</v>
      </c>
      <c r="EE146">
        <v>7034959</v>
      </c>
      <c r="EF146">
        <v>6</v>
      </c>
      <c r="EG146" t="s">
        <v>25</v>
      </c>
      <c r="EH146">
        <v>0</v>
      </c>
      <c r="EJ146">
        <v>1</v>
      </c>
      <c r="EK146">
        <v>229</v>
      </c>
      <c r="EL146" t="s">
        <v>167</v>
      </c>
      <c r="EM146" t="s">
        <v>168</v>
      </c>
      <c r="EP146" t="s">
        <v>169</v>
      </c>
      <c r="EQ146">
        <v>0</v>
      </c>
      <c r="ER146">
        <v>840.83</v>
      </c>
      <c r="ES146">
        <v>622</v>
      </c>
      <c r="ET146">
        <v>0</v>
      </c>
      <c r="EU146">
        <v>0</v>
      </c>
      <c r="EV146">
        <v>218.83</v>
      </c>
      <c r="EW146">
        <v>24.1</v>
      </c>
      <c r="EX146">
        <v>0</v>
      </c>
    </row>
    <row r="147" spans="1:154" ht="12.75">
      <c r="A147">
        <v>17</v>
      </c>
      <c r="B147">
        <v>1</v>
      </c>
      <c r="C147">
        <f>ROW(SmtRes!A134)</f>
        <v>134</v>
      </c>
      <c r="D147">
        <f>ROW(EtalonRes!A134)</f>
        <v>134</v>
      </c>
      <c r="E147" t="s">
        <v>29</v>
      </c>
      <c r="F147" t="s">
        <v>170</v>
      </c>
      <c r="G147" t="s">
        <v>171</v>
      </c>
      <c r="H147" t="s">
        <v>165</v>
      </c>
      <c r="I147">
        <v>0.04</v>
      </c>
      <c r="J147">
        <v>0</v>
      </c>
      <c r="O147">
        <f>ROUND(CP147,2)</f>
        <v>137.43</v>
      </c>
      <c r="P147">
        <f>ROUND(CQ147*I147,2)</f>
        <v>46.83</v>
      </c>
      <c r="Q147">
        <f>ROUND(CR147*I147,2)</f>
        <v>0</v>
      </c>
      <c r="R147">
        <f>ROUND(CS147*I147,2)</f>
        <v>0</v>
      </c>
      <c r="S147">
        <f>ROUND(CT147*I147,2)</f>
        <v>90.6</v>
      </c>
      <c r="T147">
        <f>ROUND(CU147*I147,2)</f>
        <v>0</v>
      </c>
      <c r="U147">
        <f>CV147*I147</f>
        <v>0.9640000000000001</v>
      </c>
      <c r="V147">
        <f>CW147*I147</f>
        <v>0</v>
      </c>
      <c r="W147">
        <f>ROUND(CX147*I147,2)</f>
        <v>0</v>
      </c>
      <c r="X147">
        <f t="shared" si="51"/>
        <v>72.39</v>
      </c>
      <c r="Y147">
        <f t="shared" si="51"/>
        <v>58.89</v>
      </c>
      <c r="AA147">
        <v>0</v>
      </c>
      <c r="AB147">
        <f>(AC147+AD147+AF147)</f>
        <v>727.83</v>
      </c>
      <c r="AC147">
        <f t="shared" si="52"/>
        <v>509</v>
      </c>
      <c r="AD147">
        <f t="shared" si="52"/>
        <v>0</v>
      </c>
      <c r="AE147">
        <f t="shared" si="52"/>
        <v>0</v>
      </c>
      <c r="AF147">
        <f t="shared" si="52"/>
        <v>218.83</v>
      </c>
      <c r="AG147">
        <f>(AP147)</f>
        <v>0</v>
      </c>
      <c r="AH147">
        <f t="shared" si="53"/>
        <v>24.1</v>
      </c>
      <c r="AI147">
        <f t="shared" si="53"/>
        <v>0</v>
      </c>
      <c r="AJ147">
        <f>(AS147)</f>
        <v>0</v>
      </c>
      <c r="AK147">
        <v>727.83</v>
      </c>
      <c r="AL147">
        <v>509</v>
      </c>
      <c r="AM147">
        <v>0</v>
      </c>
      <c r="AN147">
        <v>0</v>
      </c>
      <c r="AO147">
        <v>218.83</v>
      </c>
      <c r="AP147">
        <v>0</v>
      </c>
      <c r="AQ147">
        <v>24.1</v>
      </c>
      <c r="AR147">
        <v>0</v>
      </c>
      <c r="AS147">
        <v>0</v>
      </c>
      <c r="AT147">
        <f>(BZ147*0.94)</f>
        <v>79.89999999999999</v>
      </c>
      <c r="AU147">
        <f>CA147</f>
        <v>65</v>
      </c>
      <c r="AV147">
        <v>1</v>
      </c>
      <c r="AW147">
        <v>1</v>
      </c>
      <c r="AX147">
        <v>1</v>
      </c>
      <c r="AY147">
        <v>1</v>
      </c>
      <c r="AZ147">
        <v>6.36</v>
      </c>
      <c r="BA147">
        <v>10.35</v>
      </c>
      <c r="BB147">
        <v>1</v>
      </c>
      <c r="BC147">
        <v>2.3</v>
      </c>
      <c r="BH147">
        <v>0</v>
      </c>
      <c r="BI147">
        <v>1</v>
      </c>
      <c r="BJ147" t="s">
        <v>172</v>
      </c>
      <c r="BM147">
        <v>229</v>
      </c>
      <c r="BN147">
        <v>0</v>
      </c>
      <c r="BO147" t="s">
        <v>170</v>
      </c>
      <c r="BP147">
        <v>1</v>
      </c>
      <c r="BQ147">
        <v>6</v>
      </c>
      <c r="BR147">
        <v>0</v>
      </c>
      <c r="BS147">
        <v>10.35</v>
      </c>
      <c r="BT147">
        <v>1</v>
      </c>
      <c r="BU147">
        <v>1</v>
      </c>
      <c r="BV147">
        <v>1</v>
      </c>
      <c r="BW147">
        <v>1</v>
      </c>
      <c r="BX147">
        <v>1</v>
      </c>
      <c r="BZ147">
        <v>85</v>
      </c>
      <c r="CA147">
        <v>65</v>
      </c>
      <c r="CF147">
        <v>0</v>
      </c>
      <c r="CG147">
        <v>0</v>
      </c>
      <c r="CM147">
        <v>0</v>
      </c>
      <c r="CO147">
        <v>0</v>
      </c>
      <c r="CP147">
        <f>(P147+Q147+S147)</f>
        <v>137.43</v>
      </c>
      <c r="CQ147">
        <f>(AC147)*BC147</f>
        <v>1170.6999999999998</v>
      </c>
      <c r="CR147">
        <f>(AD147)*BB147</f>
        <v>0</v>
      </c>
      <c r="CS147">
        <f>(AE147)*BS147</f>
        <v>0</v>
      </c>
      <c r="CT147">
        <f>(AF147)*BA147</f>
        <v>2264.8905</v>
      </c>
      <c r="CU147">
        <f t="shared" si="54"/>
        <v>0</v>
      </c>
      <c r="CV147">
        <f t="shared" si="54"/>
        <v>24.1</v>
      </c>
      <c r="CW147">
        <f t="shared" si="54"/>
        <v>0</v>
      </c>
      <c r="CX147">
        <f t="shared" si="54"/>
        <v>0</v>
      </c>
      <c r="CY147">
        <f>(((S147+R147)*AT147)/100)</f>
        <v>72.38939999999998</v>
      </c>
      <c r="CZ147">
        <f>(((S147+R147)*CA147)/100)</f>
        <v>58.89</v>
      </c>
      <c r="DN147">
        <v>0</v>
      </c>
      <c r="DO147">
        <v>0</v>
      </c>
      <c r="DP147">
        <v>1</v>
      </c>
      <c r="DQ147">
        <v>1</v>
      </c>
      <c r="DR147">
        <v>1</v>
      </c>
      <c r="DS147">
        <v>1</v>
      </c>
      <c r="DT147">
        <v>1</v>
      </c>
      <c r="DU147">
        <v>1010</v>
      </c>
      <c r="DV147" t="s">
        <v>165</v>
      </c>
      <c r="DW147" t="s">
        <v>165</v>
      </c>
      <c r="DX147">
        <v>100</v>
      </c>
      <c r="EE147">
        <v>7034959</v>
      </c>
      <c r="EF147">
        <v>6</v>
      </c>
      <c r="EG147" t="s">
        <v>25</v>
      </c>
      <c r="EH147">
        <v>0</v>
      </c>
      <c r="EJ147">
        <v>1</v>
      </c>
      <c r="EK147">
        <v>229</v>
      </c>
      <c r="EL147" t="s">
        <v>167</v>
      </c>
      <c r="EM147" t="s">
        <v>168</v>
      </c>
      <c r="EP147" t="s">
        <v>169</v>
      </c>
      <c r="EQ147">
        <v>0</v>
      </c>
      <c r="ER147">
        <v>727.83</v>
      </c>
      <c r="ES147">
        <v>509</v>
      </c>
      <c r="ET147">
        <v>0</v>
      </c>
      <c r="EU147">
        <v>0</v>
      </c>
      <c r="EV147">
        <v>218.83</v>
      </c>
      <c r="EW147">
        <v>24.1</v>
      </c>
      <c r="EX147">
        <v>0</v>
      </c>
    </row>
    <row r="148" spans="1:154" ht="12.75">
      <c r="A148">
        <v>17</v>
      </c>
      <c r="B148">
        <v>1</v>
      </c>
      <c r="C148">
        <f>ROW(SmtRes!A138)</f>
        <v>138</v>
      </c>
      <c r="D148">
        <f>ROW(EtalonRes!A138)</f>
        <v>138</v>
      </c>
      <c r="E148" t="s">
        <v>37</v>
      </c>
      <c r="F148" t="s">
        <v>173</v>
      </c>
      <c r="G148" t="s">
        <v>174</v>
      </c>
      <c r="H148" t="s">
        <v>165</v>
      </c>
      <c r="I148">
        <v>0.03</v>
      </c>
      <c r="J148">
        <v>0</v>
      </c>
      <c r="O148">
        <f>ROUND(CP148,2)</f>
        <v>3217.53</v>
      </c>
      <c r="P148">
        <f>ROUND(CQ148*I148,2)</f>
        <v>2728.95</v>
      </c>
      <c r="Q148">
        <f>ROUND(CR148*I148,2)</f>
        <v>0.29</v>
      </c>
      <c r="R148">
        <f>ROUND(CS148*I148,2)</f>
        <v>0.34</v>
      </c>
      <c r="S148">
        <f>ROUND(CT148*I148,2)</f>
        <v>488.29</v>
      </c>
      <c r="T148">
        <f>ROUND(CU148*I148,2)</f>
        <v>0</v>
      </c>
      <c r="U148">
        <f>CV148*I148</f>
        <v>4.899</v>
      </c>
      <c r="V148">
        <f>CW148*I148</f>
        <v>0.0024</v>
      </c>
      <c r="W148">
        <f>ROUND(CX148*I148,2)</f>
        <v>0</v>
      </c>
      <c r="X148">
        <f t="shared" si="51"/>
        <v>390.42</v>
      </c>
      <c r="Y148">
        <f t="shared" si="51"/>
        <v>317.61</v>
      </c>
      <c r="AA148">
        <v>0</v>
      </c>
      <c r="AB148">
        <f>(AC148+AD148+AF148)</f>
        <v>41124.18</v>
      </c>
      <c r="AC148">
        <f t="shared" si="52"/>
        <v>39550</v>
      </c>
      <c r="AD148">
        <f t="shared" si="52"/>
        <v>1.6</v>
      </c>
      <c r="AE148">
        <f t="shared" si="52"/>
        <v>1.08</v>
      </c>
      <c r="AF148">
        <f t="shared" si="52"/>
        <v>1572.58</v>
      </c>
      <c r="AG148">
        <f>(AP148)</f>
        <v>0</v>
      </c>
      <c r="AH148">
        <f t="shared" si="53"/>
        <v>163.3</v>
      </c>
      <c r="AI148">
        <f t="shared" si="53"/>
        <v>0.08</v>
      </c>
      <c r="AJ148">
        <f>(AS148)</f>
        <v>0</v>
      </c>
      <c r="AK148">
        <v>41124.18</v>
      </c>
      <c r="AL148">
        <v>39550</v>
      </c>
      <c r="AM148">
        <v>1.6</v>
      </c>
      <c r="AN148">
        <v>1.08</v>
      </c>
      <c r="AO148">
        <v>1572.58</v>
      </c>
      <c r="AP148">
        <v>0</v>
      </c>
      <c r="AQ148">
        <v>163.3</v>
      </c>
      <c r="AR148">
        <v>0.08</v>
      </c>
      <c r="AS148">
        <v>0</v>
      </c>
      <c r="AT148">
        <f>(BZ148*0.94)</f>
        <v>79.89999999999999</v>
      </c>
      <c r="AU148">
        <f>CA148</f>
        <v>65</v>
      </c>
      <c r="AV148">
        <v>1</v>
      </c>
      <c r="AW148">
        <v>1</v>
      </c>
      <c r="AX148">
        <v>1</v>
      </c>
      <c r="AY148">
        <v>1</v>
      </c>
      <c r="AZ148">
        <v>3.01</v>
      </c>
      <c r="BA148">
        <v>10.35</v>
      </c>
      <c r="BB148">
        <v>6</v>
      </c>
      <c r="BC148">
        <v>2.3</v>
      </c>
      <c r="BH148">
        <v>0</v>
      </c>
      <c r="BI148">
        <v>1</v>
      </c>
      <c r="BJ148" t="s">
        <v>175</v>
      </c>
      <c r="BM148">
        <v>229</v>
      </c>
      <c r="BN148">
        <v>0</v>
      </c>
      <c r="BO148" t="s">
        <v>173</v>
      </c>
      <c r="BP148">
        <v>1</v>
      </c>
      <c r="BQ148">
        <v>6</v>
      </c>
      <c r="BR148">
        <v>0</v>
      </c>
      <c r="BS148">
        <v>10.35</v>
      </c>
      <c r="BT148">
        <v>1</v>
      </c>
      <c r="BU148">
        <v>1</v>
      </c>
      <c r="BV148">
        <v>1</v>
      </c>
      <c r="BW148">
        <v>1</v>
      </c>
      <c r="BX148">
        <v>1</v>
      </c>
      <c r="BZ148">
        <v>85</v>
      </c>
      <c r="CA148">
        <v>65</v>
      </c>
      <c r="CF148">
        <v>0</v>
      </c>
      <c r="CG148">
        <v>0</v>
      </c>
      <c r="CM148">
        <v>0</v>
      </c>
      <c r="CO148">
        <v>0</v>
      </c>
      <c r="CP148">
        <f>(P148+Q148+S148)</f>
        <v>3217.5299999999997</v>
      </c>
      <c r="CQ148">
        <f>(AC148)*BC148</f>
        <v>90965</v>
      </c>
      <c r="CR148">
        <f>(AD148)*BB148</f>
        <v>9.600000000000001</v>
      </c>
      <c r="CS148">
        <f>(AE148)*BS148</f>
        <v>11.178</v>
      </c>
      <c r="CT148">
        <f>(AF148)*BA148</f>
        <v>16276.203</v>
      </c>
      <c r="CU148">
        <f t="shared" si="54"/>
        <v>0</v>
      </c>
      <c r="CV148">
        <f t="shared" si="54"/>
        <v>163.3</v>
      </c>
      <c r="CW148">
        <f t="shared" si="54"/>
        <v>0.08</v>
      </c>
      <c r="CX148">
        <f t="shared" si="54"/>
        <v>0</v>
      </c>
      <c r="CY148">
        <f>(((S148+R148)*AT148)/100)</f>
        <v>390.41536999999994</v>
      </c>
      <c r="CZ148">
        <f>(((S148+R148)*CA148)/100)</f>
        <v>317.6095</v>
      </c>
      <c r="DN148">
        <v>0</v>
      </c>
      <c r="DO148">
        <v>0</v>
      </c>
      <c r="DP148">
        <v>1</v>
      </c>
      <c r="DQ148">
        <v>1</v>
      </c>
      <c r="DR148">
        <v>1</v>
      </c>
      <c r="DS148">
        <v>1</v>
      </c>
      <c r="DT148">
        <v>1</v>
      </c>
      <c r="DU148">
        <v>1010</v>
      </c>
      <c r="DV148" t="s">
        <v>165</v>
      </c>
      <c r="DW148" t="s">
        <v>165</v>
      </c>
      <c r="DX148">
        <v>100</v>
      </c>
      <c r="EE148">
        <v>7034959</v>
      </c>
      <c r="EF148">
        <v>6</v>
      </c>
      <c r="EG148" t="s">
        <v>25</v>
      </c>
      <c r="EH148">
        <v>0</v>
      </c>
      <c r="EJ148">
        <v>1</v>
      </c>
      <c r="EK148">
        <v>229</v>
      </c>
      <c r="EL148" t="s">
        <v>167</v>
      </c>
      <c r="EM148" t="s">
        <v>168</v>
      </c>
      <c r="EP148" t="s">
        <v>176</v>
      </c>
      <c r="EQ148">
        <v>0</v>
      </c>
      <c r="ER148">
        <v>41124.18</v>
      </c>
      <c r="ES148">
        <v>39550</v>
      </c>
      <c r="ET148">
        <v>1.6</v>
      </c>
      <c r="EU148">
        <v>1.08</v>
      </c>
      <c r="EV148">
        <v>1572.58</v>
      </c>
      <c r="EW148">
        <v>163.3</v>
      </c>
      <c r="EX148">
        <v>0.08</v>
      </c>
    </row>
    <row r="150" spans="1:39" ht="12.75">
      <c r="A150" s="2">
        <v>51</v>
      </c>
      <c r="B150" s="2">
        <f>B142</f>
        <v>1</v>
      </c>
      <c r="C150" s="2">
        <f>A142</f>
        <v>5</v>
      </c>
      <c r="D150" s="2">
        <f>ROW(A142)</f>
        <v>142</v>
      </c>
      <c r="E150" s="2"/>
      <c r="F150" s="2" t="str">
        <f>IF(F142&lt;&gt;"",F142,"")</f>
        <v>Новый подраздел</v>
      </c>
      <c r="G150" s="2" t="str">
        <f>IF(G142&lt;&gt;"",G142,"")</f>
        <v>Электрика</v>
      </c>
      <c r="H150" s="2"/>
      <c r="I150" s="2"/>
      <c r="J150" s="2"/>
      <c r="K150" s="2"/>
      <c r="L150" s="2"/>
      <c r="M150" s="2"/>
      <c r="N150" s="2"/>
      <c r="O150" s="2">
        <f aca="true" t="shared" si="55" ref="O150:Y150">ROUND(AB150,2)</f>
        <v>3393.47</v>
      </c>
      <c r="P150" s="2">
        <f t="shared" si="55"/>
        <v>2791.64</v>
      </c>
      <c r="Q150" s="2">
        <f t="shared" si="55"/>
        <v>0.29</v>
      </c>
      <c r="R150" s="2">
        <f t="shared" si="55"/>
        <v>0.34</v>
      </c>
      <c r="S150" s="2">
        <f t="shared" si="55"/>
        <v>601.54</v>
      </c>
      <c r="T150" s="2">
        <f t="shared" si="55"/>
        <v>0</v>
      </c>
      <c r="U150" s="2">
        <f t="shared" si="55"/>
        <v>6.1</v>
      </c>
      <c r="V150" s="2">
        <f t="shared" si="55"/>
        <v>0</v>
      </c>
      <c r="W150" s="2">
        <f t="shared" si="55"/>
        <v>0</v>
      </c>
      <c r="X150" s="2">
        <f t="shared" si="55"/>
        <v>480.91</v>
      </c>
      <c r="Y150" s="2">
        <f t="shared" si="55"/>
        <v>391.22</v>
      </c>
      <c r="Z150" s="2"/>
      <c r="AA150" s="2"/>
      <c r="AB150" s="2">
        <f>ROUND(SUMIF(AA146:AA148,"=0",O146:O148),2)</f>
        <v>3393.47</v>
      </c>
      <c r="AC150" s="2">
        <f>ROUND(SUMIF(AA146:AA148,"=0",P146:P148),2)</f>
        <v>2791.64</v>
      </c>
      <c r="AD150" s="2">
        <f>ROUND(SUMIF(AA146:AA148,"=0",Q146:Q148),2)</f>
        <v>0.29</v>
      </c>
      <c r="AE150" s="2">
        <f>ROUND(SUMIF(AA146:AA148,"=0",R146:R148),2)</f>
        <v>0.34</v>
      </c>
      <c r="AF150" s="2">
        <f>ROUND(SUMIF(AA146:AA148,"=0",S146:S148),2)</f>
        <v>601.54</v>
      </c>
      <c r="AG150" s="2">
        <f>ROUND(SUMIF(AA146:AA148,"=0",T146:T148),2)</f>
        <v>0</v>
      </c>
      <c r="AH150" s="2">
        <f>ROUND(SUMIF(AA146:AA148,"=0",U146:U148),2)</f>
        <v>6.1</v>
      </c>
      <c r="AI150" s="2">
        <f>ROUND(SUMIF(AA146:AA148,"=0",V146:V148),2)</f>
        <v>0</v>
      </c>
      <c r="AJ150" s="2">
        <f>ROUND(SUMIF(AA146:AA148,"=0",W146:W148),2)</f>
        <v>0</v>
      </c>
      <c r="AK150" s="2">
        <f>ROUND(SUMIF(AA146:AA148,"=0",X146:X148),2)</f>
        <v>480.91</v>
      </c>
      <c r="AL150" s="2">
        <f>ROUND(SUMIF(AA146:AA148,"=0",Y146:Y148),2)</f>
        <v>391.22</v>
      </c>
      <c r="AM150" s="2">
        <v>0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201</v>
      </c>
      <c r="F152" s="3">
        <f>Source!O150</f>
        <v>3393.47</v>
      </c>
      <c r="G152" s="3" t="s">
        <v>84</v>
      </c>
      <c r="H152" s="3" t="s">
        <v>85</v>
      </c>
      <c r="I152" s="3"/>
      <c r="J152" s="3"/>
      <c r="K152" s="3">
        <v>201</v>
      </c>
      <c r="L152" s="3">
        <v>1</v>
      </c>
      <c r="M152" s="3">
        <v>3</v>
      </c>
      <c r="N152" s="3" t="s">
        <v>3</v>
      </c>
    </row>
    <row r="153" spans="1:14" ht="12.75">
      <c r="A153" s="3">
        <v>50</v>
      </c>
      <c r="B153" s="3">
        <v>0</v>
      </c>
      <c r="C153" s="3">
        <v>0</v>
      </c>
      <c r="D153" s="3">
        <v>1</v>
      </c>
      <c r="E153" s="3">
        <v>202</v>
      </c>
      <c r="F153" s="3">
        <f>Source!P150</f>
        <v>2791.64</v>
      </c>
      <c r="G153" s="3" t="s">
        <v>86</v>
      </c>
      <c r="H153" s="3" t="s">
        <v>87</v>
      </c>
      <c r="I153" s="3"/>
      <c r="J153" s="3"/>
      <c r="K153" s="3">
        <v>202</v>
      </c>
      <c r="L153" s="3">
        <v>2</v>
      </c>
      <c r="M153" s="3">
        <v>3</v>
      </c>
      <c r="N153" s="3" t="s">
        <v>3</v>
      </c>
    </row>
    <row r="154" spans="1:14" ht="12.75">
      <c r="A154" s="3">
        <v>50</v>
      </c>
      <c r="B154" s="3">
        <v>0</v>
      </c>
      <c r="C154" s="3">
        <v>0</v>
      </c>
      <c r="D154" s="3">
        <v>1</v>
      </c>
      <c r="E154" s="3">
        <v>203</v>
      </c>
      <c r="F154" s="3">
        <f>Source!Q150</f>
        <v>0.29</v>
      </c>
      <c r="G154" s="3" t="s">
        <v>88</v>
      </c>
      <c r="H154" s="3" t="s">
        <v>89</v>
      </c>
      <c r="I154" s="3"/>
      <c r="J154" s="3"/>
      <c r="K154" s="3">
        <v>203</v>
      </c>
      <c r="L154" s="3">
        <v>3</v>
      </c>
      <c r="M154" s="3">
        <v>3</v>
      </c>
      <c r="N154" s="3" t="s">
        <v>3</v>
      </c>
    </row>
    <row r="155" spans="1:14" ht="12.75">
      <c r="A155" s="3">
        <v>50</v>
      </c>
      <c r="B155" s="3">
        <v>0</v>
      </c>
      <c r="C155" s="3">
        <v>0</v>
      </c>
      <c r="D155" s="3">
        <v>1</v>
      </c>
      <c r="E155" s="3">
        <v>204</v>
      </c>
      <c r="F155" s="3">
        <f>Source!R150</f>
        <v>0.34</v>
      </c>
      <c r="G155" s="3" t="s">
        <v>90</v>
      </c>
      <c r="H155" s="3" t="s">
        <v>91</v>
      </c>
      <c r="I155" s="3"/>
      <c r="J155" s="3"/>
      <c r="K155" s="3">
        <v>204</v>
      </c>
      <c r="L155" s="3">
        <v>4</v>
      </c>
      <c r="M155" s="3">
        <v>3</v>
      </c>
      <c r="N155" s="3" t="s">
        <v>3</v>
      </c>
    </row>
    <row r="156" spans="1:14" ht="12.75">
      <c r="A156" s="3">
        <v>50</v>
      </c>
      <c r="B156" s="3">
        <v>0</v>
      </c>
      <c r="C156" s="3">
        <v>0</v>
      </c>
      <c r="D156" s="3">
        <v>1</v>
      </c>
      <c r="E156" s="3">
        <v>205</v>
      </c>
      <c r="F156" s="3">
        <f>Source!S150</f>
        <v>601.54</v>
      </c>
      <c r="G156" s="3" t="s">
        <v>92</v>
      </c>
      <c r="H156" s="3" t="s">
        <v>93</v>
      </c>
      <c r="I156" s="3"/>
      <c r="J156" s="3"/>
      <c r="K156" s="3">
        <v>205</v>
      </c>
      <c r="L156" s="3">
        <v>5</v>
      </c>
      <c r="M156" s="3">
        <v>3</v>
      </c>
      <c r="N156" s="3" t="s">
        <v>3</v>
      </c>
    </row>
    <row r="157" spans="1:14" ht="12.75">
      <c r="A157" s="3">
        <v>50</v>
      </c>
      <c r="B157" s="3">
        <v>0</v>
      </c>
      <c r="C157" s="3">
        <v>0</v>
      </c>
      <c r="D157" s="3">
        <v>1</v>
      </c>
      <c r="E157" s="3">
        <v>206</v>
      </c>
      <c r="F157" s="3">
        <f>Source!T150</f>
        <v>0</v>
      </c>
      <c r="G157" s="3" t="s">
        <v>94</v>
      </c>
      <c r="H157" s="3" t="s">
        <v>95</v>
      </c>
      <c r="I157" s="3"/>
      <c r="J157" s="3"/>
      <c r="K157" s="3">
        <v>206</v>
      </c>
      <c r="L157" s="3">
        <v>6</v>
      </c>
      <c r="M157" s="3">
        <v>3</v>
      </c>
      <c r="N157" s="3" t="s">
        <v>3</v>
      </c>
    </row>
    <row r="158" spans="1:14" ht="12.75">
      <c r="A158" s="3">
        <v>50</v>
      </c>
      <c r="B158" s="3">
        <v>0</v>
      </c>
      <c r="C158" s="3">
        <v>0</v>
      </c>
      <c r="D158" s="3">
        <v>1</v>
      </c>
      <c r="E158" s="3">
        <v>207</v>
      </c>
      <c r="F158" s="3">
        <f>Source!U150</f>
        <v>6.1</v>
      </c>
      <c r="G158" s="3" t="s">
        <v>96</v>
      </c>
      <c r="H158" s="3" t="s">
        <v>97</v>
      </c>
      <c r="I158" s="3"/>
      <c r="J158" s="3"/>
      <c r="K158" s="3">
        <v>207</v>
      </c>
      <c r="L158" s="3">
        <v>7</v>
      </c>
      <c r="M158" s="3">
        <v>3</v>
      </c>
      <c r="N158" s="3" t="s">
        <v>3</v>
      </c>
    </row>
    <row r="159" spans="1:14" ht="12.75">
      <c r="A159" s="3">
        <v>50</v>
      </c>
      <c r="B159" s="3">
        <v>0</v>
      </c>
      <c r="C159" s="3">
        <v>0</v>
      </c>
      <c r="D159" s="3">
        <v>1</v>
      </c>
      <c r="E159" s="3">
        <v>208</v>
      </c>
      <c r="F159" s="3">
        <f>Source!V150</f>
        <v>0</v>
      </c>
      <c r="G159" s="3" t="s">
        <v>98</v>
      </c>
      <c r="H159" s="3" t="s">
        <v>99</v>
      </c>
      <c r="I159" s="3"/>
      <c r="J159" s="3"/>
      <c r="K159" s="3">
        <v>208</v>
      </c>
      <c r="L159" s="3">
        <v>8</v>
      </c>
      <c r="M159" s="3">
        <v>3</v>
      </c>
      <c r="N159" s="3" t="s">
        <v>3</v>
      </c>
    </row>
    <row r="160" spans="1:14" ht="12.75">
      <c r="A160" s="3">
        <v>50</v>
      </c>
      <c r="B160" s="3">
        <v>0</v>
      </c>
      <c r="C160" s="3">
        <v>0</v>
      </c>
      <c r="D160" s="3">
        <v>1</v>
      </c>
      <c r="E160" s="3">
        <v>209</v>
      </c>
      <c r="F160" s="3">
        <f>Source!W150</f>
        <v>0</v>
      </c>
      <c r="G160" s="3" t="s">
        <v>100</v>
      </c>
      <c r="H160" s="3" t="s">
        <v>101</v>
      </c>
      <c r="I160" s="3"/>
      <c r="J160" s="3"/>
      <c r="K160" s="3">
        <v>209</v>
      </c>
      <c r="L160" s="3">
        <v>9</v>
      </c>
      <c r="M160" s="3">
        <v>3</v>
      </c>
      <c r="N160" s="3" t="s">
        <v>3</v>
      </c>
    </row>
    <row r="161" spans="1:14" ht="12.75">
      <c r="A161" s="3">
        <v>50</v>
      </c>
      <c r="B161" s="3">
        <v>0</v>
      </c>
      <c r="C161" s="3">
        <v>0</v>
      </c>
      <c r="D161" s="3">
        <v>1</v>
      </c>
      <c r="E161" s="3">
        <v>210</v>
      </c>
      <c r="F161" s="3">
        <f>Source!X150</f>
        <v>480.91</v>
      </c>
      <c r="G161" s="3" t="s">
        <v>102</v>
      </c>
      <c r="H161" s="3" t="s">
        <v>103</v>
      </c>
      <c r="I161" s="3"/>
      <c r="J161" s="3"/>
      <c r="K161" s="3">
        <v>210</v>
      </c>
      <c r="L161" s="3">
        <v>10</v>
      </c>
      <c r="M161" s="3">
        <v>3</v>
      </c>
      <c r="N161" s="3" t="s">
        <v>3</v>
      </c>
    </row>
    <row r="162" spans="1:14" ht="12.75">
      <c r="A162" s="3">
        <v>50</v>
      </c>
      <c r="B162" s="3">
        <v>0</v>
      </c>
      <c r="C162" s="3">
        <v>0</v>
      </c>
      <c r="D162" s="3">
        <v>1</v>
      </c>
      <c r="E162" s="3">
        <v>211</v>
      </c>
      <c r="F162" s="3">
        <f>Source!Y150</f>
        <v>391.22</v>
      </c>
      <c r="G162" s="3" t="s">
        <v>104</v>
      </c>
      <c r="H162" s="3" t="s">
        <v>105</v>
      </c>
      <c r="I162" s="3"/>
      <c r="J162" s="3"/>
      <c r="K162" s="3">
        <v>211</v>
      </c>
      <c r="L162" s="3">
        <v>11</v>
      </c>
      <c r="M162" s="3">
        <v>3</v>
      </c>
      <c r="N162" s="3" t="s">
        <v>3</v>
      </c>
    </row>
    <row r="163" ht="12.75">
      <c r="G163">
        <v>0</v>
      </c>
    </row>
    <row r="164" spans="1:59" ht="12.75">
      <c r="A164" s="1">
        <v>5</v>
      </c>
      <c r="B164" s="1">
        <v>1</v>
      </c>
      <c r="C164" s="1"/>
      <c r="D164" s="1">
        <f>ROW(A170)</f>
        <v>170</v>
      </c>
      <c r="E164" s="1"/>
      <c r="F164" s="1" t="s">
        <v>108</v>
      </c>
      <c r="G164" s="1" t="s">
        <v>177</v>
      </c>
      <c r="H164" s="1"/>
      <c r="I164" s="1"/>
      <c r="J164" s="1"/>
      <c r="K164" s="1"/>
      <c r="L164" s="1"/>
      <c r="M164" s="1"/>
      <c r="N164" s="1" t="s">
        <v>3</v>
      </c>
      <c r="O164" s="1"/>
      <c r="P164" s="1"/>
      <c r="Q164" s="1"/>
      <c r="R164" s="1" t="s">
        <v>3</v>
      </c>
      <c r="S164" s="1" t="s">
        <v>3</v>
      </c>
      <c r="T164" s="1" t="s">
        <v>3</v>
      </c>
      <c r="U164" s="1" t="s">
        <v>3</v>
      </c>
      <c r="V164" s="1"/>
      <c r="W164" s="1"/>
      <c r="X164" s="1">
        <v>0</v>
      </c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>
        <v>0</v>
      </c>
      <c r="AM164" s="1"/>
      <c r="BE164" t="s">
        <v>178</v>
      </c>
      <c r="BF164">
        <v>0</v>
      </c>
      <c r="BG164">
        <v>0</v>
      </c>
    </row>
    <row r="166" spans="1:39" ht="12.75">
      <c r="A166" s="2">
        <v>52</v>
      </c>
      <c r="B166" s="2">
        <f aca="true" t="shared" si="56" ref="B166:AM166">B170</f>
        <v>1</v>
      </c>
      <c r="C166" s="2">
        <f t="shared" si="56"/>
        <v>5</v>
      </c>
      <c r="D166" s="2">
        <f t="shared" si="56"/>
        <v>164</v>
      </c>
      <c r="E166" s="2">
        <f t="shared" si="56"/>
        <v>0</v>
      </c>
      <c r="F166" s="2" t="str">
        <f t="shared" si="56"/>
        <v>Новый подраздел</v>
      </c>
      <c r="G166" s="2" t="str">
        <f t="shared" si="56"/>
        <v>Вентиляция</v>
      </c>
      <c r="H166" s="2">
        <f t="shared" si="56"/>
        <v>0</v>
      </c>
      <c r="I166" s="2">
        <f t="shared" si="56"/>
        <v>0</v>
      </c>
      <c r="J166" s="2">
        <f t="shared" si="56"/>
        <v>0</v>
      </c>
      <c r="K166" s="2">
        <f t="shared" si="56"/>
        <v>0</v>
      </c>
      <c r="L166" s="2">
        <f t="shared" si="56"/>
        <v>0</v>
      </c>
      <c r="M166" s="2">
        <f t="shared" si="56"/>
        <v>0</v>
      </c>
      <c r="N166" s="2">
        <f t="shared" si="56"/>
        <v>0</v>
      </c>
      <c r="O166" s="2">
        <f t="shared" si="56"/>
        <v>1675.61</v>
      </c>
      <c r="P166" s="2">
        <f t="shared" si="56"/>
        <v>1177.61</v>
      </c>
      <c r="Q166" s="2">
        <f t="shared" si="56"/>
        <v>20.66</v>
      </c>
      <c r="R166" s="2">
        <f t="shared" si="56"/>
        <v>2.28</v>
      </c>
      <c r="S166" s="2">
        <f t="shared" si="56"/>
        <v>477.34</v>
      </c>
      <c r="T166" s="2">
        <f t="shared" si="56"/>
        <v>0</v>
      </c>
      <c r="U166" s="2">
        <f t="shared" si="56"/>
        <v>5.27</v>
      </c>
      <c r="V166" s="2">
        <f t="shared" si="56"/>
        <v>0.04</v>
      </c>
      <c r="W166" s="2">
        <f t="shared" si="56"/>
        <v>0</v>
      </c>
      <c r="X166" s="2">
        <f t="shared" si="56"/>
        <v>577.08</v>
      </c>
      <c r="Y166" s="2">
        <f t="shared" si="56"/>
        <v>398.08</v>
      </c>
      <c r="Z166" s="2">
        <f t="shared" si="56"/>
        <v>0</v>
      </c>
      <c r="AA166" s="2">
        <f t="shared" si="56"/>
        <v>0</v>
      </c>
      <c r="AB166" s="2">
        <f t="shared" si="56"/>
        <v>1675.61</v>
      </c>
      <c r="AC166" s="2">
        <f t="shared" si="56"/>
        <v>1177.61</v>
      </c>
      <c r="AD166" s="2">
        <f t="shared" si="56"/>
        <v>20.66</v>
      </c>
      <c r="AE166" s="2">
        <f t="shared" si="56"/>
        <v>2.28</v>
      </c>
      <c r="AF166" s="2">
        <f t="shared" si="56"/>
        <v>477.34</v>
      </c>
      <c r="AG166" s="2">
        <f t="shared" si="56"/>
        <v>0</v>
      </c>
      <c r="AH166" s="2">
        <f t="shared" si="56"/>
        <v>5.27</v>
      </c>
      <c r="AI166" s="2">
        <f t="shared" si="56"/>
        <v>0.04</v>
      </c>
      <c r="AJ166" s="2">
        <f t="shared" si="56"/>
        <v>0</v>
      </c>
      <c r="AK166" s="2">
        <f t="shared" si="56"/>
        <v>577.08</v>
      </c>
      <c r="AL166" s="2">
        <f t="shared" si="56"/>
        <v>398.08</v>
      </c>
      <c r="AM166" s="2">
        <f t="shared" si="56"/>
        <v>0</v>
      </c>
    </row>
    <row r="168" spans="1:154" ht="12.75">
      <c r="A168">
        <v>17</v>
      </c>
      <c r="B168">
        <v>1</v>
      </c>
      <c r="C168">
        <f>ROW(SmtRes!A155)</f>
        <v>155</v>
      </c>
      <c r="D168">
        <f>ROW(EtalonRes!A155)</f>
        <v>155</v>
      </c>
      <c r="E168" t="s">
        <v>17</v>
      </c>
      <c r="F168" t="s">
        <v>179</v>
      </c>
      <c r="G168" t="s">
        <v>180</v>
      </c>
      <c r="H168" t="s">
        <v>20</v>
      </c>
      <c r="I168">
        <v>0.0314</v>
      </c>
      <c r="J168">
        <v>0</v>
      </c>
      <c r="O168">
        <f>ROUND(CP168,2)</f>
        <v>1675.61</v>
      </c>
      <c r="P168">
        <f>ROUND(CQ168*I168,2)</f>
        <v>1177.61</v>
      </c>
      <c r="Q168">
        <f>ROUND(CR168*I168,2)</f>
        <v>20.66</v>
      </c>
      <c r="R168">
        <f>ROUND(CS168*I168,2)</f>
        <v>2.28</v>
      </c>
      <c r="S168">
        <f>ROUND(CT168*I168,2)</f>
        <v>477.34</v>
      </c>
      <c r="T168">
        <f>ROUND(CU168*I168,2)</f>
        <v>0</v>
      </c>
      <c r="U168">
        <f>CV168*I168</f>
        <v>5.270804</v>
      </c>
      <c r="V168">
        <f>CW168*I168</f>
        <v>0.041448</v>
      </c>
      <c r="W168">
        <f>ROUND(CX168*I168,2)</f>
        <v>0</v>
      </c>
      <c r="X168">
        <f>ROUND(CY168,2)</f>
        <v>577.08</v>
      </c>
      <c r="Y168">
        <f>ROUND(CZ168,2)</f>
        <v>398.08</v>
      </c>
      <c r="AA168">
        <v>0</v>
      </c>
      <c r="AB168">
        <f>(AC168+AD168+AF168)</f>
        <v>11526.01</v>
      </c>
      <c r="AC168">
        <f>(ES168)</f>
        <v>9921.57</v>
      </c>
      <c r="AD168">
        <f>(ET168)</f>
        <v>135.66</v>
      </c>
      <c r="AE168">
        <f>(EU168)</f>
        <v>7.02</v>
      </c>
      <c r="AF168">
        <f>(EV168)</f>
        <v>1468.78</v>
      </c>
      <c r="AG168">
        <f>(AP168)</f>
        <v>0</v>
      </c>
      <c r="AH168">
        <f>(EW168)</f>
        <v>167.86</v>
      </c>
      <c r="AI168">
        <f>(EX168)</f>
        <v>1.32</v>
      </c>
      <c r="AJ168">
        <f>(AS168)</f>
        <v>0</v>
      </c>
      <c r="AK168">
        <v>11526.01</v>
      </c>
      <c r="AL168">
        <v>9921.57</v>
      </c>
      <c r="AM168">
        <v>135.66</v>
      </c>
      <c r="AN168">
        <v>7.02</v>
      </c>
      <c r="AO168">
        <v>1468.78</v>
      </c>
      <c r="AP168">
        <v>0</v>
      </c>
      <c r="AQ168">
        <v>167.86</v>
      </c>
      <c r="AR168">
        <v>1.32</v>
      </c>
      <c r="AS168">
        <v>0</v>
      </c>
      <c r="AT168">
        <f>(BZ168*0.94)</f>
        <v>120.32</v>
      </c>
      <c r="AU168">
        <f>CA168</f>
        <v>83</v>
      </c>
      <c r="AV168">
        <v>1</v>
      </c>
      <c r="AW168">
        <v>1</v>
      </c>
      <c r="AX168">
        <v>1</v>
      </c>
      <c r="AY168">
        <v>1</v>
      </c>
      <c r="AZ168">
        <v>5.76</v>
      </c>
      <c r="BA168">
        <v>10.35</v>
      </c>
      <c r="BB168">
        <v>4.85</v>
      </c>
      <c r="BC168">
        <v>3.78</v>
      </c>
      <c r="BH168">
        <v>0</v>
      </c>
      <c r="BI168">
        <v>1</v>
      </c>
      <c r="BJ168" t="s">
        <v>181</v>
      </c>
      <c r="BM168">
        <v>25</v>
      </c>
      <c r="BN168">
        <v>0</v>
      </c>
      <c r="BO168" t="s">
        <v>179</v>
      </c>
      <c r="BP168">
        <v>1</v>
      </c>
      <c r="BQ168">
        <v>2</v>
      </c>
      <c r="BR168">
        <v>0</v>
      </c>
      <c r="BS168">
        <v>10.35</v>
      </c>
      <c r="BT168">
        <v>1</v>
      </c>
      <c r="BU168">
        <v>1</v>
      </c>
      <c r="BV168">
        <v>1</v>
      </c>
      <c r="BW168">
        <v>1</v>
      </c>
      <c r="BX168">
        <v>1</v>
      </c>
      <c r="BZ168">
        <v>128</v>
      </c>
      <c r="CA168">
        <v>83</v>
      </c>
      <c r="CF168">
        <v>0</v>
      </c>
      <c r="CG168">
        <v>0</v>
      </c>
      <c r="CM168">
        <v>0</v>
      </c>
      <c r="CO168">
        <v>0</v>
      </c>
      <c r="CP168">
        <f>(P168+Q168+S168)</f>
        <v>1675.61</v>
      </c>
      <c r="CQ168">
        <f>(AC168)*BC168</f>
        <v>37503.5346</v>
      </c>
      <c r="CR168">
        <f>(AD168)*BB168</f>
        <v>657.9509999999999</v>
      </c>
      <c r="CS168">
        <f>(AE168)*BS168</f>
        <v>72.657</v>
      </c>
      <c r="CT168">
        <f>(AF168)*BA168</f>
        <v>15201.873</v>
      </c>
      <c r="CU168">
        <f>(AG168)*BT168</f>
        <v>0</v>
      </c>
      <c r="CV168">
        <f>(AH168)*BU168</f>
        <v>167.86</v>
      </c>
      <c r="CW168">
        <f>(AI168)*BV168</f>
        <v>1.32</v>
      </c>
      <c r="CX168">
        <f>(AJ168)*BW168</f>
        <v>0</v>
      </c>
      <c r="CY168">
        <f>(((S168+R168)*AT168)/100)</f>
        <v>577.0787839999998</v>
      </c>
      <c r="CZ168">
        <f>(((S168+R168)*CA168)/100)</f>
        <v>398.08459999999997</v>
      </c>
      <c r="DN168">
        <v>0</v>
      </c>
      <c r="DO168">
        <v>0</v>
      </c>
      <c r="DP168">
        <v>1</v>
      </c>
      <c r="DQ168">
        <v>1</v>
      </c>
      <c r="DR168">
        <v>1</v>
      </c>
      <c r="DS168">
        <v>1</v>
      </c>
      <c r="DT168">
        <v>1</v>
      </c>
      <c r="DU168">
        <v>1005</v>
      </c>
      <c r="DV168" t="s">
        <v>20</v>
      </c>
      <c r="DW168" t="s">
        <v>182</v>
      </c>
      <c r="DX168">
        <v>100</v>
      </c>
      <c r="EE168">
        <v>7034899</v>
      </c>
      <c r="EF168">
        <v>2</v>
      </c>
      <c r="EG168" t="s">
        <v>67</v>
      </c>
      <c r="EH168">
        <v>0</v>
      </c>
      <c r="EJ168">
        <v>1</v>
      </c>
      <c r="EK168">
        <v>25</v>
      </c>
      <c r="EL168" t="s">
        <v>183</v>
      </c>
      <c r="EM168" t="s">
        <v>184</v>
      </c>
      <c r="EP168" t="s">
        <v>185</v>
      </c>
      <c r="EQ168">
        <v>0</v>
      </c>
      <c r="ER168">
        <v>11526.01</v>
      </c>
      <c r="ES168">
        <v>9921.57</v>
      </c>
      <c r="ET168">
        <v>135.66</v>
      </c>
      <c r="EU168">
        <v>7.02</v>
      </c>
      <c r="EV168">
        <v>1468.78</v>
      </c>
      <c r="EW168">
        <v>167.86</v>
      </c>
      <c r="EX168">
        <v>1.32</v>
      </c>
    </row>
    <row r="170" spans="1:39" ht="12.75">
      <c r="A170" s="2">
        <v>51</v>
      </c>
      <c r="B170" s="2">
        <f>B164</f>
        <v>1</v>
      </c>
      <c r="C170" s="2">
        <f>A164</f>
        <v>5</v>
      </c>
      <c r="D170" s="2">
        <f>ROW(A164)</f>
        <v>164</v>
      </c>
      <c r="E170" s="2"/>
      <c r="F170" s="2" t="str">
        <f>IF(F164&lt;&gt;"",F164,"")</f>
        <v>Новый подраздел</v>
      </c>
      <c r="G170" s="2" t="str">
        <f>IF(G164&lt;&gt;"",G164,"")</f>
        <v>Вентиляция</v>
      </c>
      <c r="H170" s="2"/>
      <c r="I170" s="2"/>
      <c r="J170" s="2"/>
      <c r="K170" s="2"/>
      <c r="L170" s="2"/>
      <c r="M170" s="2"/>
      <c r="N170" s="2"/>
      <c r="O170" s="2">
        <f aca="true" t="shared" si="57" ref="O170:Y170">ROUND(AB170,2)</f>
        <v>1675.61</v>
      </c>
      <c r="P170" s="2">
        <f t="shared" si="57"/>
        <v>1177.61</v>
      </c>
      <c r="Q170" s="2">
        <f t="shared" si="57"/>
        <v>20.66</v>
      </c>
      <c r="R170" s="2">
        <f t="shared" si="57"/>
        <v>2.28</v>
      </c>
      <c r="S170" s="2">
        <f t="shared" si="57"/>
        <v>477.34</v>
      </c>
      <c r="T170" s="2">
        <f t="shared" si="57"/>
        <v>0</v>
      </c>
      <c r="U170" s="2">
        <f t="shared" si="57"/>
        <v>5.27</v>
      </c>
      <c r="V170" s="2">
        <f t="shared" si="57"/>
        <v>0.04</v>
      </c>
      <c r="W170" s="2">
        <f t="shared" si="57"/>
        <v>0</v>
      </c>
      <c r="X170" s="2">
        <f t="shared" si="57"/>
        <v>577.08</v>
      </c>
      <c r="Y170" s="2">
        <f t="shared" si="57"/>
        <v>398.08</v>
      </c>
      <c r="Z170" s="2"/>
      <c r="AA170" s="2"/>
      <c r="AB170" s="2">
        <f>ROUND(SUMIF(AA168:AA168,"=0",O168:O168),2)</f>
        <v>1675.61</v>
      </c>
      <c r="AC170" s="2">
        <f>ROUND(SUMIF(AA168:AA168,"=0",P168:P168),2)</f>
        <v>1177.61</v>
      </c>
      <c r="AD170" s="2">
        <f>ROUND(SUMIF(AA168:AA168,"=0",Q168:Q168),2)</f>
        <v>20.66</v>
      </c>
      <c r="AE170" s="2">
        <f>ROUND(SUMIF(AA168:AA168,"=0",R168:R168),2)</f>
        <v>2.28</v>
      </c>
      <c r="AF170" s="2">
        <f>ROUND(SUMIF(AA168:AA168,"=0",S168:S168),2)</f>
        <v>477.34</v>
      </c>
      <c r="AG170" s="2">
        <f>ROUND(SUMIF(AA168:AA168,"=0",T168:T168),2)</f>
        <v>0</v>
      </c>
      <c r="AH170" s="2">
        <f>ROUND(SUMIF(AA168:AA168,"=0",U168:U168),2)</f>
        <v>5.27</v>
      </c>
      <c r="AI170" s="2">
        <f>ROUND(SUMIF(AA168:AA168,"=0",V168:V168),2)</f>
        <v>0.04</v>
      </c>
      <c r="AJ170" s="2">
        <f>ROUND(SUMIF(AA168:AA168,"=0",W168:W168),2)</f>
        <v>0</v>
      </c>
      <c r="AK170" s="2">
        <f>ROUND(SUMIF(AA168:AA168,"=0",X168:X168),2)</f>
        <v>577.08</v>
      </c>
      <c r="AL170" s="2">
        <f>ROUND(SUMIF(AA168:AA168,"=0",Y168:Y168),2)</f>
        <v>398.08</v>
      </c>
      <c r="AM170" s="2">
        <v>0</v>
      </c>
    </row>
    <row r="172" spans="1:14" ht="12.75">
      <c r="A172" s="3">
        <v>50</v>
      </c>
      <c r="B172" s="3">
        <v>0</v>
      </c>
      <c r="C172" s="3">
        <v>0</v>
      </c>
      <c r="D172" s="3">
        <v>1</v>
      </c>
      <c r="E172" s="3">
        <v>201</v>
      </c>
      <c r="F172" s="3">
        <f>Source!O170</f>
        <v>1675.61</v>
      </c>
      <c r="G172" s="3" t="s">
        <v>84</v>
      </c>
      <c r="H172" s="3" t="s">
        <v>85</v>
      </c>
      <c r="I172" s="3"/>
      <c r="J172" s="3"/>
      <c r="K172" s="3">
        <v>201</v>
      </c>
      <c r="L172" s="3">
        <v>1</v>
      </c>
      <c r="M172" s="3">
        <v>3</v>
      </c>
      <c r="N172" s="3" t="s">
        <v>3</v>
      </c>
    </row>
    <row r="173" spans="1:14" ht="12.75">
      <c r="A173" s="3">
        <v>50</v>
      </c>
      <c r="B173" s="3">
        <v>0</v>
      </c>
      <c r="C173" s="3">
        <v>0</v>
      </c>
      <c r="D173" s="3">
        <v>1</v>
      </c>
      <c r="E173" s="3">
        <v>202</v>
      </c>
      <c r="F173" s="3">
        <f>Source!P170</f>
        <v>1177.61</v>
      </c>
      <c r="G173" s="3" t="s">
        <v>86</v>
      </c>
      <c r="H173" s="3" t="s">
        <v>87</v>
      </c>
      <c r="I173" s="3"/>
      <c r="J173" s="3"/>
      <c r="K173" s="3">
        <v>202</v>
      </c>
      <c r="L173" s="3">
        <v>2</v>
      </c>
      <c r="M173" s="3">
        <v>3</v>
      </c>
      <c r="N173" s="3" t="s">
        <v>3</v>
      </c>
    </row>
    <row r="174" spans="1:14" ht="12.75">
      <c r="A174" s="3">
        <v>50</v>
      </c>
      <c r="B174" s="3">
        <v>0</v>
      </c>
      <c r="C174" s="3">
        <v>0</v>
      </c>
      <c r="D174" s="3">
        <v>1</v>
      </c>
      <c r="E174" s="3">
        <v>203</v>
      </c>
      <c r="F174" s="3">
        <f>Source!Q170</f>
        <v>20.66</v>
      </c>
      <c r="G174" s="3" t="s">
        <v>88</v>
      </c>
      <c r="H174" s="3" t="s">
        <v>89</v>
      </c>
      <c r="I174" s="3"/>
      <c r="J174" s="3"/>
      <c r="K174" s="3">
        <v>203</v>
      </c>
      <c r="L174" s="3">
        <v>3</v>
      </c>
      <c r="M174" s="3">
        <v>3</v>
      </c>
      <c r="N174" s="3" t="s">
        <v>3</v>
      </c>
    </row>
    <row r="175" spans="1:14" ht="12.75">
      <c r="A175" s="3">
        <v>50</v>
      </c>
      <c r="B175" s="3">
        <v>0</v>
      </c>
      <c r="C175" s="3">
        <v>0</v>
      </c>
      <c r="D175" s="3">
        <v>1</v>
      </c>
      <c r="E175" s="3">
        <v>204</v>
      </c>
      <c r="F175" s="3">
        <f>Source!R170</f>
        <v>2.28</v>
      </c>
      <c r="G175" s="3" t="s">
        <v>90</v>
      </c>
      <c r="H175" s="3" t="s">
        <v>91</v>
      </c>
      <c r="I175" s="3"/>
      <c r="J175" s="3"/>
      <c r="K175" s="3">
        <v>204</v>
      </c>
      <c r="L175" s="3">
        <v>4</v>
      </c>
      <c r="M175" s="3">
        <v>3</v>
      </c>
      <c r="N175" s="3" t="s">
        <v>3</v>
      </c>
    </row>
    <row r="176" spans="1:14" ht="12.75">
      <c r="A176" s="3">
        <v>50</v>
      </c>
      <c r="B176" s="3">
        <v>0</v>
      </c>
      <c r="C176" s="3">
        <v>0</v>
      </c>
      <c r="D176" s="3">
        <v>1</v>
      </c>
      <c r="E176" s="3">
        <v>205</v>
      </c>
      <c r="F176" s="3">
        <f>Source!S170</f>
        <v>477.34</v>
      </c>
      <c r="G176" s="3" t="s">
        <v>92</v>
      </c>
      <c r="H176" s="3" t="s">
        <v>93</v>
      </c>
      <c r="I176" s="3"/>
      <c r="J176" s="3"/>
      <c r="K176" s="3">
        <v>205</v>
      </c>
      <c r="L176" s="3">
        <v>5</v>
      </c>
      <c r="M176" s="3">
        <v>3</v>
      </c>
      <c r="N176" s="3" t="s">
        <v>3</v>
      </c>
    </row>
    <row r="177" spans="1:14" ht="12.75">
      <c r="A177" s="3">
        <v>50</v>
      </c>
      <c r="B177" s="3">
        <v>0</v>
      </c>
      <c r="C177" s="3">
        <v>0</v>
      </c>
      <c r="D177" s="3">
        <v>1</v>
      </c>
      <c r="E177" s="3">
        <v>206</v>
      </c>
      <c r="F177" s="3">
        <f>Source!T170</f>
        <v>0</v>
      </c>
      <c r="G177" s="3" t="s">
        <v>94</v>
      </c>
      <c r="H177" s="3" t="s">
        <v>95</v>
      </c>
      <c r="I177" s="3"/>
      <c r="J177" s="3"/>
      <c r="K177" s="3">
        <v>206</v>
      </c>
      <c r="L177" s="3">
        <v>6</v>
      </c>
      <c r="M177" s="3">
        <v>3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1</v>
      </c>
      <c r="E178" s="3">
        <v>207</v>
      </c>
      <c r="F178" s="3">
        <f>Source!U170</f>
        <v>5.27</v>
      </c>
      <c r="G178" s="3" t="s">
        <v>96</v>
      </c>
      <c r="H178" s="3" t="s">
        <v>97</v>
      </c>
      <c r="I178" s="3"/>
      <c r="J178" s="3"/>
      <c r="K178" s="3">
        <v>207</v>
      </c>
      <c r="L178" s="3">
        <v>7</v>
      </c>
      <c r="M178" s="3">
        <v>3</v>
      </c>
      <c r="N178" s="3" t="s">
        <v>3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208</v>
      </c>
      <c r="F179" s="3">
        <f>Source!V170</f>
        <v>0.04</v>
      </c>
      <c r="G179" s="3" t="s">
        <v>98</v>
      </c>
      <c r="H179" s="3" t="s">
        <v>99</v>
      </c>
      <c r="I179" s="3"/>
      <c r="J179" s="3"/>
      <c r="K179" s="3">
        <v>208</v>
      </c>
      <c r="L179" s="3">
        <v>8</v>
      </c>
      <c r="M179" s="3">
        <v>3</v>
      </c>
      <c r="N179" s="3" t="s">
        <v>3</v>
      </c>
    </row>
    <row r="180" spans="1:14" ht="12.75">
      <c r="A180" s="3">
        <v>50</v>
      </c>
      <c r="B180" s="3">
        <v>0</v>
      </c>
      <c r="C180" s="3">
        <v>0</v>
      </c>
      <c r="D180" s="3">
        <v>1</v>
      </c>
      <c r="E180" s="3">
        <v>209</v>
      </c>
      <c r="F180" s="3">
        <f>Source!W170</f>
        <v>0</v>
      </c>
      <c r="G180" s="3" t="s">
        <v>100</v>
      </c>
      <c r="H180" s="3" t="s">
        <v>101</v>
      </c>
      <c r="I180" s="3"/>
      <c r="J180" s="3"/>
      <c r="K180" s="3">
        <v>209</v>
      </c>
      <c r="L180" s="3">
        <v>9</v>
      </c>
      <c r="M180" s="3">
        <v>3</v>
      </c>
      <c r="N180" s="3" t="s">
        <v>3</v>
      </c>
    </row>
    <row r="181" spans="1:14" ht="12.75">
      <c r="A181" s="3">
        <v>50</v>
      </c>
      <c r="B181" s="3">
        <v>0</v>
      </c>
      <c r="C181" s="3">
        <v>0</v>
      </c>
      <c r="D181" s="3">
        <v>1</v>
      </c>
      <c r="E181" s="3">
        <v>210</v>
      </c>
      <c r="F181" s="3">
        <f>Source!X170</f>
        <v>577.08</v>
      </c>
      <c r="G181" s="3" t="s">
        <v>102</v>
      </c>
      <c r="H181" s="3" t="s">
        <v>103</v>
      </c>
      <c r="I181" s="3"/>
      <c r="J181" s="3"/>
      <c r="K181" s="3">
        <v>210</v>
      </c>
      <c r="L181" s="3">
        <v>10</v>
      </c>
      <c r="M181" s="3">
        <v>3</v>
      </c>
      <c r="N181" s="3" t="s">
        <v>3</v>
      </c>
    </row>
    <row r="182" spans="1:14" ht="12.75">
      <c r="A182" s="3">
        <v>50</v>
      </c>
      <c r="B182" s="3">
        <v>0</v>
      </c>
      <c r="C182" s="3">
        <v>0</v>
      </c>
      <c r="D182" s="3">
        <v>1</v>
      </c>
      <c r="E182" s="3">
        <v>211</v>
      </c>
      <c r="F182" s="3">
        <f>Source!Y170</f>
        <v>398.08</v>
      </c>
      <c r="G182" s="3" t="s">
        <v>104</v>
      </c>
      <c r="H182" s="3" t="s">
        <v>105</v>
      </c>
      <c r="I182" s="3"/>
      <c r="J182" s="3"/>
      <c r="K182" s="3">
        <v>211</v>
      </c>
      <c r="L182" s="3">
        <v>11</v>
      </c>
      <c r="M182" s="3">
        <v>3</v>
      </c>
      <c r="N182" s="3" t="s">
        <v>3</v>
      </c>
    </row>
    <row r="183" ht="12.75">
      <c r="G183">
        <v>0</v>
      </c>
    </row>
    <row r="184" spans="1:59" ht="12.75">
      <c r="A184" s="1">
        <v>5</v>
      </c>
      <c r="B184" s="1">
        <v>1</v>
      </c>
      <c r="C184" s="1"/>
      <c r="D184" s="1">
        <f>ROW(A190)</f>
        <v>190</v>
      </c>
      <c r="E184" s="1"/>
      <c r="F184" s="1" t="s">
        <v>108</v>
      </c>
      <c r="G184" s="1" t="s">
        <v>186</v>
      </c>
      <c r="H184" s="1"/>
      <c r="I184" s="1"/>
      <c r="J184" s="1"/>
      <c r="K184" s="1"/>
      <c r="L184" s="1"/>
      <c r="M184" s="1"/>
      <c r="N184" s="1" t="s">
        <v>3</v>
      </c>
      <c r="O184" s="1"/>
      <c r="P184" s="1"/>
      <c r="Q184" s="1"/>
      <c r="R184" s="1" t="s">
        <v>3</v>
      </c>
      <c r="S184" s="1" t="s">
        <v>3</v>
      </c>
      <c r="T184" s="1" t="s">
        <v>3</v>
      </c>
      <c r="U184" s="1" t="s">
        <v>3</v>
      </c>
      <c r="V184" s="1"/>
      <c r="W184" s="1"/>
      <c r="X184" s="1">
        <v>0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>
        <v>0</v>
      </c>
      <c r="AM184" s="1"/>
      <c r="BE184" t="s">
        <v>187</v>
      </c>
      <c r="BF184">
        <v>0</v>
      </c>
      <c r="BG184">
        <v>0</v>
      </c>
    </row>
    <row r="186" spans="1:39" ht="12.75">
      <c r="A186" s="2">
        <v>52</v>
      </c>
      <c r="B186" s="2">
        <f aca="true" t="shared" si="58" ref="B186:AM186">B190</f>
        <v>1</v>
      </c>
      <c r="C186" s="2">
        <f t="shared" si="58"/>
        <v>5</v>
      </c>
      <c r="D186" s="2">
        <f t="shared" si="58"/>
        <v>184</v>
      </c>
      <c r="E186" s="2">
        <f t="shared" si="58"/>
        <v>0</v>
      </c>
      <c r="F186" s="2" t="str">
        <f t="shared" si="58"/>
        <v>Новый подраздел</v>
      </c>
      <c r="G186" s="2" t="str">
        <f t="shared" si="58"/>
        <v>Огнезащита</v>
      </c>
      <c r="H186" s="2">
        <f t="shared" si="58"/>
        <v>0</v>
      </c>
      <c r="I186" s="2">
        <f t="shared" si="58"/>
        <v>0</v>
      </c>
      <c r="J186" s="2">
        <f t="shared" si="58"/>
        <v>0</v>
      </c>
      <c r="K186" s="2">
        <f t="shared" si="58"/>
        <v>0</v>
      </c>
      <c r="L186" s="2">
        <f t="shared" si="58"/>
        <v>0</v>
      </c>
      <c r="M186" s="2">
        <f t="shared" si="58"/>
        <v>0</v>
      </c>
      <c r="N186" s="2">
        <f t="shared" si="58"/>
        <v>0</v>
      </c>
      <c r="O186" s="2">
        <f t="shared" si="58"/>
        <v>2376.29</v>
      </c>
      <c r="P186" s="2">
        <f t="shared" si="58"/>
        <v>1915.86</v>
      </c>
      <c r="Q186" s="2">
        <f t="shared" si="58"/>
        <v>47.24</v>
      </c>
      <c r="R186" s="2">
        <f t="shared" si="58"/>
        <v>4.26</v>
      </c>
      <c r="S186" s="2">
        <f t="shared" si="58"/>
        <v>413.19</v>
      </c>
      <c r="T186" s="2">
        <f t="shared" si="58"/>
        <v>0</v>
      </c>
      <c r="U186" s="2">
        <f t="shared" si="58"/>
        <v>4.4</v>
      </c>
      <c r="V186" s="2">
        <f t="shared" si="58"/>
        <v>0.12</v>
      </c>
      <c r="W186" s="2">
        <f t="shared" si="58"/>
        <v>0</v>
      </c>
      <c r="X186" s="2">
        <f t="shared" si="58"/>
        <v>353.16</v>
      </c>
      <c r="Y186" s="2">
        <f t="shared" si="58"/>
        <v>292.22</v>
      </c>
      <c r="Z186" s="2">
        <f t="shared" si="58"/>
        <v>0</v>
      </c>
      <c r="AA186" s="2">
        <f t="shared" si="58"/>
        <v>0</v>
      </c>
      <c r="AB186" s="2">
        <f t="shared" si="58"/>
        <v>2376.29</v>
      </c>
      <c r="AC186" s="2">
        <f t="shared" si="58"/>
        <v>1915.86</v>
      </c>
      <c r="AD186" s="2">
        <f t="shared" si="58"/>
        <v>47.24</v>
      </c>
      <c r="AE186" s="2">
        <f t="shared" si="58"/>
        <v>4.26</v>
      </c>
      <c r="AF186" s="2">
        <f t="shared" si="58"/>
        <v>413.19</v>
      </c>
      <c r="AG186" s="2">
        <f t="shared" si="58"/>
        <v>0</v>
      </c>
      <c r="AH186" s="2">
        <f t="shared" si="58"/>
        <v>4.4</v>
      </c>
      <c r="AI186" s="2">
        <f t="shared" si="58"/>
        <v>0.12</v>
      </c>
      <c r="AJ186" s="2">
        <f t="shared" si="58"/>
        <v>0</v>
      </c>
      <c r="AK186" s="2">
        <f t="shared" si="58"/>
        <v>353.16</v>
      </c>
      <c r="AL186" s="2">
        <f t="shared" si="58"/>
        <v>292.22</v>
      </c>
      <c r="AM186" s="2">
        <f t="shared" si="58"/>
        <v>0</v>
      </c>
    </row>
    <row r="188" spans="1:154" ht="12.75">
      <c r="A188">
        <v>17</v>
      </c>
      <c r="B188">
        <v>1</v>
      </c>
      <c r="C188">
        <f>ROW(SmtRes!A162)</f>
        <v>162</v>
      </c>
      <c r="D188">
        <f>ROW(EtalonRes!A162)</f>
        <v>162</v>
      </c>
      <c r="E188" t="s">
        <v>17</v>
      </c>
      <c r="F188" t="s">
        <v>188</v>
      </c>
      <c r="G188" t="s">
        <v>189</v>
      </c>
      <c r="H188" t="s">
        <v>20</v>
      </c>
      <c r="I188">
        <v>0.036</v>
      </c>
      <c r="J188">
        <v>0</v>
      </c>
      <c r="O188">
        <f>ROUND(CP188,2)</f>
        <v>2376.29</v>
      </c>
      <c r="P188">
        <f>ROUND(CQ188*I188,2)</f>
        <v>1915.86</v>
      </c>
      <c r="Q188">
        <f>ROUND(CR188*I188,2)</f>
        <v>47.24</v>
      </c>
      <c r="R188">
        <f>ROUND(CS188*I188,2)</f>
        <v>4.26</v>
      </c>
      <c r="S188">
        <f>ROUND(CT188*I188,2)</f>
        <v>413.19</v>
      </c>
      <c r="T188">
        <f>ROUND(CU188*I188,2)</f>
        <v>0</v>
      </c>
      <c r="U188">
        <f>CV188*I188</f>
        <v>4.39668</v>
      </c>
      <c r="V188">
        <f>CW188*I188</f>
        <v>0.12195</v>
      </c>
      <c r="W188">
        <f>ROUND(CX188*I188,2)</f>
        <v>0</v>
      </c>
      <c r="X188">
        <f>ROUND(CY188,2)</f>
        <v>353.16</v>
      </c>
      <c r="Y188">
        <f>ROUND(CZ188,2)</f>
        <v>292.22</v>
      </c>
      <c r="AA188">
        <v>0</v>
      </c>
      <c r="AB188">
        <f>(AC188+AD188+AF188)</f>
        <v>24428.745</v>
      </c>
      <c r="AC188">
        <f>(ES188)</f>
        <v>23038.2</v>
      </c>
      <c r="AD188">
        <f>((ET188*1.25))</f>
        <v>281.6</v>
      </c>
      <c r="AE188">
        <f>((EU188*1.25))</f>
        <v>11.4375</v>
      </c>
      <c r="AF188">
        <f>((EV188*1.15))</f>
        <v>1108.945</v>
      </c>
      <c r="AG188">
        <f>(AP188)</f>
        <v>0</v>
      </c>
      <c r="AH188">
        <f>((EW188*1.15))</f>
        <v>122.13</v>
      </c>
      <c r="AI188">
        <f>((EX188*1.25))</f>
        <v>3.3875</v>
      </c>
      <c r="AJ188">
        <f>(AS188)</f>
        <v>0</v>
      </c>
      <c r="AK188">
        <v>24227.78</v>
      </c>
      <c r="AL188">
        <v>23038.2</v>
      </c>
      <c r="AM188">
        <v>225.28</v>
      </c>
      <c r="AN188">
        <v>9.15</v>
      </c>
      <c r="AO188">
        <v>964.3</v>
      </c>
      <c r="AP188">
        <v>0</v>
      </c>
      <c r="AQ188">
        <v>106.2</v>
      </c>
      <c r="AR188">
        <v>2.71</v>
      </c>
      <c r="AS188">
        <v>0</v>
      </c>
      <c r="AT188">
        <f>(BZ188*0.94)</f>
        <v>84.6</v>
      </c>
      <c r="AU188">
        <f>CA188</f>
        <v>70</v>
      </c>
      <c r="AV188">
        <v>1</v>
      </c>
      <c r="AW188">
        <v>1</v>
      </c>
      <c r="AX188">
        <v>1</v>
      </c>
      <c r="AY188">
        <v>1</v>
      </c>
      <c r="AZ188">
        <v>3.1</v>
      </c>
      <c r="BA188">
        <v>10.35</v>
      </c>
      <c r="BB188">
        <v>4.66</v>
      </c>
      <c r="BC188">
        <v>2.31</v>
      </c>
      <c r="BH188">
        <v>0</v>
      </c>
      <c r="BI188">
        <v>1</v>
      </c>
      <c r="BJ188" t="s">
        <v>190</v>
      </c>
      <c r="BM188">
        <v>19</v>
      </c>
      <c r="BN188">
        <v>0</v>
      </c>
      <c r="BO188" t="s">
        <v>188</v>
      </c>
      <c r="BP188">
        <v>1</v>
      </c>
      <c r="BQ188">
        <v>2</v>
      </c>
      <c r="BR188">
        <v>0</v>
      </c>
      <c r="BS188">
        <v>10.35</v>
      </c>
      <c r="BT188">
        <v>1</v>
      </c>
      <c r="BU188">
        <v>1</v>
      </c>
      <c r="BV188">
        <v>1</v>
      </c>
      <c r="BW188">
        <v>1</v>
      </c>
      <c r="BX188">
        <v>1</v>
      </c>
      <c r="BZ188">
        <v>90</v>
      </c>
      <c r="CA188">
        <v>70</v>
      </c>
      <c r="CF188">
        <v>0</v>
      </c>
      <c r="CG188">
        <v>0</v>
      </c>
      <c r="CM188">
        <v>0</v>
      </c>
      <c r="CO188">
        <v>0</v>
      </c>
      <c r="CP188">
        <f>(P188+Q188+S188)</f>
        <v>2376.29</v>
      </c>
      <c r="CQ188">
        <f>(AC188)*BC188</f>
        <v>53218.242000000006</v>
      </c>
      <c r="CR188">
        <f>(AD188)*BB188</f>
        <v>1312.256</v>
      </c>
      <c r="CS188">
        <f>(AE188)*BS188</f>
        <v>118.378125</v>
      </c>
      <c r="CT188">
        <f>(AF188)*BA188</f>
        <v>11477.58075</v>
      </c>
      <c r="CU188">
        <f>(AG188)*BT188</f>
        <v>0</v>
      </c>
      <c r="CV188">
        <f>(AH188)*BU188</f>
        <v>122.13</v>
      </c>
      <c r="CW188">
        <f>(AI188)*BV188</f>
        <v>3.3875</v>
      </c>
      <c r="CX188">
        <f>(AJ188)*BW188</f>
        <v>0</v>
      </c>
      <c r="CY188">
        <f>(((S188+R188)*AT188)/100)</f>
        <v>353.1627</v>
      </c>
      <c r="CZ188">
        <f>(((S188+R188)*CA188)/100)</f>
        <v>292.215</v>
      </c>
      <c r="DE188" t="s">
        <v>22</v>
      </c>
      <c r="DF188" t="s">
        <v>22</v>
      </c>
      <c r="DG188" t="s">
        <v>23</v>
      </c>
      <c r="DI188" t="s">
        <v>23</v>
      </c>
      <c r="DJ188" t="s">
        <v>22</v>
      </c>
      <c r="DN188">
        <v>0</v>
      </c>
      <c r="DO188">
        <v>0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1005</v>
      </c>
      <c r="DV188" t="s">
        <v>20</v>
      </c>
      <c r="DW188" t="s">
        <v>191</v>
      </c>
      <c r="DX188">
        <v>100</v>
      </c>
      <c r="EE188">
        <v>7034893</v>
      </c>
      <c r="EF188">
        <v>2</v>
      </c>
      <c r="EG188" t="s">
        <v>67</v>
      </c>
      <c r="EH188">
        <v>0</v>
      </c>
      <c r="EJ188">
        <v>1</v>
      </c>
      <c r="EK188">
        <v>19</v>
      </c>
      <c r="EL188" t="s">
        <v>68</v>
      </c>
      <c r="EM188" t="s">
        <v>69</v>
      </c>
      <c r="EP188" t="s">
        <v>192</v>
      </c>
      <c r="EQ188">
        <v>0</v>
      </c>
      <c r="ER188">
        <v>24227.78</v>
      </c>
      <c r="ES188">
        <v>23038.2</v>
      </c>
      <c r="ET188">
        <v>225.28</v>
      </c>
      <c r="EU188">
        <v>9.15</v>
      </c>
      <c r="EV188">
        <v>964.3</v>
      </c>
      <c r="EW188">
        <v>106.2</v>
      </c>
      <c r="EX188">
        <v>2.71</v>
      </c>
    </row>
    <row r="190" spans="1:39" ht="12.75">
      <c r="A190" s="2">
        <v>51</v>
      </c>
      <c r="B190" s="2">
        <f>B184</f>
        <v>1</v>
      </c>
      <c r="C190" s="2">
        <f>A184</f>
        <v>5</v>
      </c>
      <c r="D190" s="2">
        <f>ROW(A184)</f>
        <v>184</v>
      </c>
      <c r="E190" s="2"/>
      <c r="F190" s="2" t="str">
        <f>IF(F184&lt;&gt;"",F184,"")</f>
        <v>Новый подраздел</v>
      </c>
      <c r="G190" s="2" t="str">
        <f>IF(G184&lt;&gt;"",G184,"")</f>
        <v>Огнезащита</v>
      </c>
      <c r="H190" s="2"/>
      <c r="I190" s="2"/>
      <c r="J190" s="2"/>
      <c r="K190" s="2"/>
      <c r="L190" s="2"/>
      <c r="M190" s="2"/>
      <c r="N190" s="2"/>
      <c r="O190" s="2">
        <f aca="true" t="shared" si="59" ref="O190:Y190">ROUND(AB190,2)</f>
        <v>2376.29</v>
      </c>
      <c r="P190" s="2">
        <f t="shared" si="59"/>
        <v>1915.86</v>
      </c>
      <c r="Q190" s="2">
        <f t="shared" si="59"/>
        <v>47.24</v>
      </c>
      <c r="R190" s="2">
        <f t="shared" si="59"/>
        <v>4.26</v>
      </c>
      <c r="S190" s="2">
        <f t="shared" si="59"/>
        <v>413.19</v>
      </c>
      <c r="T190" s="2">
        <f t="shared" si="59"/>
        <v>0</v>
      </c>
      <c r="U190" s="2">
        <f t="shared" si="59"/>
        <v>4.4</v>
      </c>
      <c r="V190" s="2">
        <f t="shared" si="59"/>
        <v>0.12</v>
      </c>
      <c r="W190" s="2">
        <f t="shared" si="59"/>
        <v>0</v>
      </c>
      <c r="X190" s="2">
        <f t="shared" si="59"/>
        <v>353.16</v>
      </c>
      <c r="Y190" s="2">
        <f t="shared" si="59"/>
        <v>292.22</v>
      </c>
      <c r="Z190" s="2"/>
      <c r="AA190" s="2"/>
      <c r="AB190" s="2">
        <f>ROUND(SUMIF(AA188:AA188,"=0",O188:O188),2)</f>
        <v>2376.29</v>
      </c>
      <c r="AC190" s="2">
        <f>ROUND(SUMIF(AA188:AA188,"=0",P188:P188),2)</f>
        <v>1915.86</v>
      </c>
      <c r="AD190" s="2">
        <f>ROUND(SUMIF(AA188:AA188,"=0",Q188:Q188),2)</f>
        <v>47.24</v>
      </c>
      <c r="AE190" s="2">
        <f>ROUND(SUMIF(AA188:AA188,"=0",R188:R188),2)</f>
        <v>4.26</v>
      </c>
      <c r="AF190" s="2">
        <f>ROUND(SUMIF(AA188:AA188,"=0",S188:S188),2)</f>
        <v>413.19</v>
      </c>
      <c r="AG190" s="2">
        <f>ROUND(SUMIF(AA188:AA188,"=0",T188:T188),2)</f>
        <v>0</v>
      </c>
      <c r="AH190" s="2">
        <f>ROUND(SUMIF(AA188:AA188,"=0",U188:U188),2)</f>
        <v>4.4</v>
      </c>
      <c r="AI190" s="2">
        <f>ROUND(SUMIF(AA188:AA188,"=0",V188:V188),2)</f>
        <v>0.12</v>
      </c>
      <c r="AJ190" s="2">
        <f>ROUND(SUMIF(AA188:AA188,"=0",W188:W188),2)</f>
        <v>0</v>
      </c>
      <c r="AK190" s="2">
        <f>ROUND(SUMIF(AA188:AA188,"=0",X188:X188),2)</f>
        <v>353.16</v>
      </c>
      <c r="AL190" s="2">
        <f>ROUND(SUMIF(AA188:AA188,"=0",Y188:Y188),2)</f>
        <v>292.22</v>
      </c>
      <c r="AM190" s="2">
        <v>0</v>
      </c>
    </row>
    <row r="192" spans="1:14" ht="12.75">
      <c r="A192" s="3">
        <v>50</v>
      </c>
      <c r="B192" s="3">
        <v>0</v>
      </c>
      <c r="C192" s="3">
        <v>0</v>
      </c>
      <c r="D192" s="3">
        <v>1</v>
      </c>
      <c r="E192" s="3">
        <v>201</v>
      </c>
      <c r="F192" s="3">
        <f>Source!O190</f>
        <v>2376.29</v>
      </c>
      <c r="G192" s="3" t="s">
        <v>84</v>
      </c>
      <c r="H192" s="3" t="s">
        <v>85</v>
      </c>
      <c r="I192" s="3"/>
      <c r="J192" s="3"/>
      <c r="K192" s="3">
        <v>201</v>
      </c>
      <c r="L192" s="3">
        <v>1</v>
      </c>
      <c r="M192" s="3">
        <v>3</v>
      </c>
      <c r="N192" s="3" t="s">
        <v>3</v>
      </c>
    </row>
    <row r="193" spans="1:14" ht="12.75">
      <c r="A193" s="3">
        <v>50</v>
      </c>
      <c r="B193" s="3">
        <v>0</v>
      </c>
      <c r="C193" s="3">
        <v>0</v>
      </c>
      <c r="D193" s="3">
        <v>1</v>
      </c>
      <c r="E193" s="3">
        <v>202</v>
      </c>
      <c r="F193" s="3">
        <f>Source!P190</f>
        <v>1915.86</v>
      </c>
      <c r="G193" s="3" t="s">
        <v>86</v>
      </c>
      <c r="H193" s="3" t="s">
        <v>87</v>
      </c>
      <c r="I193" s="3"/>
      <c r="J193" s="3"/>
      <c r="K193" s="3">
        <v>202</v>
      </c>
      <c r="L193" s="3">
        <v>2</v>
      </c>
      <c r="M193" s="3">
        <v>3</v>
      </c>
      <c r="N193" s="3" t="s">
        <v>3</v>
      </c>
    </row>
    <row r="194" spans="1:14" ht="12.75">
      <c r="A194" s="3">
        <v>50</v>
      </c>
      <c r="B194" s="3">
        <v>0</v>
      </c>
      <c r="C194" s="3">
        <v>0</v>
      </c>
      <c r="D194" s="3">
        <v>1</v>
      </c>
      <c r="E194" s="3">
        <v>203</v>
      </c>
      <c r="F194" s="3">
        <f>Source!Q190</f>
        <v>47.24</v>
      </c>
      <c r="G194" s="3" t="s">
        <v>88</v>
      </c>
      <c r="H194" s="3" t="s">
        <v>89</v>
      </c>
      <c r="I194" s="3"/>
      <c r="J194" s="3"/>
      <c r="K194" s="3">
        <v>203</v>
      </c>
      <c r="L194" s="3">
        <v>3</v>
      </c>
      <c r="M194" s="3">
        <v>3</v>
      </c>
      <c r="N194" s="3" t="s">
        <v>3</v>
      </c>
    </row>
    <row r="195" spans="1:14" ht="12.75">
      <c r="A195" s="3">
        <v>50</v>
      </c>
      <c r="B195" s="3">
        <v>0</v>
      </c>
      <c r="C195" s="3">
        <v>0</v>
      </c>
      <c r="D195" s="3">
        <v>1</v>
      </c>
      <c r="E195" s="3">
        <v>204</v>
      </c>
      <c r="F195" s="3">
        <f>Source!R190</f>
        <v>4.26</v>
      </c>
      <c r="G195" s="3" t="s">
        <v>90</v>
      </c>
      <c r="H195" s="3" t="s">
        <v>91</v>
      </c>
      <c r="I195" s="3"/>
      <c r="J195" s="3"/>
      <c r="K195" s="3">
        <v>204</v>
      </c>
      <c r="L195" s="3">
        <v>4</v>
      </c>
      <c r="M195" s="3">
        <v>3</v>
      </c>
      <c r="N195" s="3" t="s">
        <v>3</v>
      </c>
    </row>
    <row r="196" spans="1:14" ht="12.75">
      <c r="A196" s="3">
        <v>50</v>
      </c>
      <c r="B196" s="3">
        <v>0</v>
      </c>
      <c r="C196" s="3">
        <v>0</v>
      </c>
      <c r="D196" s="3">
        <v>1</v>
      </c>
      <c r="E196" s="3">
        <v>205</v>
      </c>
      <c r="F196" s="3">
        <f>Source!S190</f>
        <v>413.19</v>
      </c>
      <c r="G196" s="3" t="s">
        <v>92</v>
      </c>
      <c r="H196" s="3" t="s">
        <v>93</v>
      </c>
      <c r="I196" s="3"/>
      <c r="J196" s="3"/>
      <c r="K196" s="3">
        <v>205</v>
      </c>
      <c r="L196" s="3">
        <v>5</v>
      </c>
      <c r="M196" s="3">
        <v>3</v>
      </c>
      <c r="N196" s="3" t="s">
        <v>3</v>
      </c>
    </row>
    <row r="197" spans="1:14" ht="12.75">
      <c r="A197" s="3">
        <v>50</v>
      </c>
      <c r="B197" s="3">
        <v>0</v>
      </c>
      <c r="C197" s="3">
        <v>0</v>
      </c>
      <c r="D197" s="3">
        <v>1</v>
      </c>
      <c r="E197" s="3">
        <v>206</v>
      </c>
      <c r="F197" s="3">
        <f>Source!T190</f>
        <v>0</v>
      </c>
      <c r="G197" s="3" t="s">
        <v>94</v>
      </c>
      <c r="H197" s="3" t="s">
        <v>95</v>
      </c>
      <c r="I197" s="3"/>
      <c r="J197" s="3"/>
      <c r="K197" s="3">
        <v>206</v>
      </c>
      <c r="L197" s="3">
        <v>6</v>
      </c>
      <c r="M197" s="3">
        <v>3</v>
      </c>
      <c r="N197" s="3" t="s">
        <v>3</v>
      </c>
    </row>
    <row r="198" spans="1:14" ht="12.75">
      <c r="A198" s="3">
        <v>50</v>
      </c>
      <c r="B198" s="3">
        <v>0</v>
      </c>
      <c r="C198" s="3">
        <v>0</v>
      </c>
      <c r="D198" s="3">
        <v>1</v>
      </c>
      <c r="E198" s="3">
        <v>207</v>
      </c>
      <c r="F198" s="3">
        <f>Source!U190</f>
        <v>4.4</v>
      </c>
      <c r="G198" s="3" t="s">
        <v>96</v>
      </c>
      <c r="H198" s="3" t="s">
        <v>97</v>
      </c>
      <c r="I198" s="3"/>
      <c r="J198" s="3"/>
      <c r="K198" s="3">
        <v>207</v>
      </c>
      <c r="L198" s="3">
        <v>7</v>
      </c>
      <c r="M198" s="3">
        <v>3</v>
      </c>
      <c r="N198" s="3" t="s">
        <v>3</v>
      </c>
    </row>
    <row r="199" spans="1:14" ht="12.75">
      <c r="A199" s="3">
        <v>50</v>
      </c>
      <c r="B199" s="3">
        <v>0</v>
      </c>
      <c r="C199" s="3">
        <v>0</v>
      </c>
      <c r="D199" s="3">
        <v>1</v>
      </c>
      <c r="E199" s="3">
        <v>208</v>
      </c>
      <c r="F199" s="3">
        <f>Source!V190</f>
        <v>0.12</v>
      </c>
      <c r="G199" s="3" t="s">
        <v>98</v>
      </c>
      <c r="H199" s="3" t="s">
        <v>99</v>
      </c>
      <c r="I199" s="3"/>
      <c r="J199" s="3"/>
      <c r="K199" s="3">
        <v>208</v>
      </c>
      <c r="L199" s="3">
        <v>8</v>
      </c>
      <c r="M199" s="3">
        <v>3</v>
      </c>
      <c r="N199" s="3" t="s">
        <v>3</v>
      </c>
    </row>
    <row r="200" spans="1:14" ht="12.75">
      <c r="A200" s="3">
        <v>50</v>
      </c>
      <c r="B200" s="3">
        <v>0</v>
      </c>
      <c r="C200" s="3">
        <v>0</v>
      </c>
      <c r="D200" s="3">
        <v>1</v>
      </c>
      <c r="E200" s="3">
        <v>209</v>
      </c>
      <c r="F200" s="3">
        <f>Source!W190</f>
        <v>0</v>
      </c>
      <c r="G200" s="3" t="s">
        <v>100</v>
      </c>
      <c r="H200" s="3" t="s">
        <v>101</v>
      </c>
      <c r="I200" s="3"/>
      <c r="J200" s="3"/>
      <c r="K200" s="3">
        <v>209</v>
      </c>
      <c r="L200" s="3">
        <v>9</v>
      </c>
      <c r="M200" s="3">
        <v>3</v>
      </c>
      <c r="N200" s="3" t="s">
        <v>3</v>
      </c>
    </row>
    <row r="201" spans="1:14" ht="12.75">
      <c r="A201" s="3">
        <v>50</v>
      </c>
      <c r="B201" s="3">
        <v>0</v>
      </c>
      <c r="C201" s="3">
        <v>0</v>
      </c>
      <c r="D201" s="3">
        <v>1</v>
      </c>
      <c r="E201" s="3">
        <v>210</v>
      </c>
      <c r="F201" s="3">
        <f>Source!X190</f>
        <v>353.16</v>
      </c>
      <c r="G201" s="3" t="s">
        <v>102</v>
      </c>
      <c r="H201" s="3" t="s">
        <v>103</v>
      </c>
      <c r="I201" s="3"/>
      <c r="J201" s="3"/>
      <c r="K201" s="3">
        <v>210</v>
      </c>
      <c r="L201" s="3">
        <v>10</v>
      </c>
      <c r="M201" s="3">
        <v>3</v>
      </c>
      <c r="N201" s="3" t="s">
        <v>3</v>
      </c>
    </row>
    <row r="202" spans="1:14" ht="12.75">
      <c r="A202" s="3">
        <v>50</v>
      </c>
      <c r="B202" s="3">
        <v>0</v>
      </c>
      <c r="C202" s="3">
        <v>0</v>
      </c>
      <c r="D202" s="3">
        <v>1</v>
      </c>
      <c r="E202" s="3">
        <v>211</v>
      </c>
      <c r="F202" s="3">
        <f>Source!Y190</f>
        <v>292.22</v>
      </c>
      <c r="G202" s="3" t="s">
        <v>104</v>
      </c>
      <c r="H202" s="3" t="s">
        <v>105</v>
      </c>
      <c r="I202" s="3"/>
      <c r="J202" s="3"/>
      <c r="K202" s="3">
        <v>211</v>
      </c>
      <c r="L202" s="3">
        <v>11</v>
      </c>
      <c r="M202" s="3">
        <v>3</v>
      </c>
      <c r="N202" s="3" t="s">
        <v>3</v>
      </c>
    </row>
    <row r="204" spans="1:39" ht="12.75">
      <c r="A204" s="2">
        <v>51</v>
      </c>
      <c r="B204" s="2">
        <f>B53</f>
        <v>1</v>
      </c>
      <c r="C204" s="2">
        <f>A53</f>
        <v>4</v>
      </c>
      <c r="D204" s="2">
        <f>ROW(A53)</f>
        <v>53</v>
      </c>
      <c r="E204" s="2"/>
      <c r="F204" s="2" t="str">
        <f>IF(F53&lt;&gt;"",F53,"")</f>
        <v>Новый раздел</v>
      </c>
      <c r="G204" s="2" t="str">
        <f>IF(G53&lt;&gt;"",G53,"")</f>
        <v>Восстановление и ремонт конструкций</v>
      </c>
      <c r="H204" s="2"/>
      <c r="I204" s="2"/>
      <c r="J204" s="2"/>
      <c r="K204" s="2"/>
      <c r="L204" s="2"/>
      <c r="M204" s="2"/>
      <c r="N204" s="2"/>
      <c r="O204" s="2">
        <f aca="true" t="shared" si="60" ref="O204:Y204">ROUND(O63+O84+O108+O128+O150+O170+O190+AB204,2)</f>
        <v>76817.14</v>
      </c>
      <c r="P204" s="2">
        <f t="shared" si="60"/>
        <v>51992.26</v>
      </c>
      <c r="Q204" s="2">
        <f t="shared" si="60"/>
        <v>3481.83</v>
      </c>
      <c r="R204" s="2">
        <f t="shared" si="60"/>
        <v>1585.29</v>
      </c>
      <c r="S204" s="2">
        <f t="shared" si="60"/>
        <v>21343.05</v>
      </c>
      <c r="T204" s="2">
        <f t="shared" si="60"/>
        <v>0</v>
      </c>
      <c r="U204" s="2">
        <f t="shared" si="60"/>
        <v>229.5</v>
      </c>
      <c r="V204" s="2">
        <f t="shared" si="60"/>
        <v>13.4</v>
      </c>
      <c r="W204" s="2">
        <f t="shared" si="60"/>
        <v>0</v>
      </c>
      <c r="X204" s="2">
        <f t="shared" si="60"/>
        <v>23599.85</v>
      </c>
      <c r="Y204" s="2">
        <f t="shared" si="60"/>
        <v>14451.74</v>
      </c>
      <c r="Z204" s="2"/>
      <c r="AA204" s="2"/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</row>
    <row r="206" spans="1:14" ht="12.75">
      <c r="A206" s="3">
        <v>50</v>
      </c>
      <c r="B206" s="3">
        <v>0</v>
      </c>
      <c r="C206" s="3">
        <v>0</v>
      </c>
      <c r="D206" s="3">
        <v>1</v>
      </c>
      <c r="E206" s="3">
        <v>201</v>
      </c>
      <c r="F206" s="3">
        <f>Source!O204</f>
        <v>76817.14</v>
      </c>
      <c r="G206" s="3" t="s">
        <v>84</v>
      </c>
      <c r="H206" s="3" t="s">
        <v>85</v>
      </c>
      <c r="I206" s="3"/>
      <c r="J206" s="3"/>
      <c r="K206" s="3">
        <v>201</v>
      </c>
      <c r="L206" s="3">
        <v>1</v>
      </c>
      <c r="M206" s="3">
        <v>3</v>
      </c>
      <c r="N206" s="3" t="s">
        <v>3</v>
      </c>
    </row>
    <row r="207" spans="1:14" ht="12.75">
      <c r="A207" s="3">
        <v>50</v>
      </c>
      <c r="B207" s="3">
        <v>0</v>
      </c>
      <c r="C207" s="3">
        <v>0</v>
      </c>
      <c r="D207" s="3">
        <v>1</v>
      </c>
      <c r="E207" s="3">
        <v>202</v>
      </c>
      <c r="F207" s="3">
        <f>Source!P204</f>
        <v>51992.26</v>
      </c>
      <c r="G207" s="3" t="s">
        <v>86</v>
      </c>
      <c r="H207" s="3" t="s">
        <v>87</v>
      </c>
      <c r="I207" s="3"/>
      <c r="J207" s="3"/>
      <c r="K207" s="3">
        <v>202</v>
      </c>
      <c r="L207" s="3">
        <v>2</v>
      </c>
      <c r="M207" s="3">
        <v>3</v>
      </c>
      <c r="N207" s="3" t="s">
        <v>3</v>
      </c>
    </row>
    <row r="208" spans="1:14" ht="12.75">
      <c r="A208" s="3">
        <v>50</v>
      </c>
      <c r="B208" s="3">
        <v>0</v>
      </c>
      <c r="C208" s="3">
        <v>0</v>
      </c>
      <c r="D208" s="3">
        <v>1</v>
      </c>
      <c r="E208" s="3">
        <v>203</v>
      </c>
      <c r="F208" s="3">
        <f>Source!Q204</f>
        <v>3481.83</v>
      </c>
      <c r="G208" s="3" t="s">
        <v>88</v>
      </c>
      <c r="H208" s="3" t="s">
        <v>89</v>
      </c>
      <c r="I208" s="3"/>
      <c r="J208" s="3"/>
      <c r="K208" s="3">
        <v>203</v>
      </c>
      <c r="L208" s="3">
        <v>3</v>
      </c>
      <c r="M208" s="3">
        <v>3</v>
      </c>
      <c r="N208" s="3" t="s">
        <v>3</v>
      </c>
    </row>
    <row r="209" spans="1:14" ht="12.75">
      <c r="A209" s="3">
        <v>50</v>
      </c>
      <c r="B209" s="3">
        <v>0</v>
      </c>
      <c r="C209" s="3">
        <v>0</v>
      </c>
      <c r="D209" s="3">
        <v>1</v>
      </c>
      <c r="E209" s="3">
        <v>204</v>
      </c>
      <c r="F209" s="3">
        <f>Source!R204</f>
        <v>1585.29</v>
      </c>
      <c r="G209" s="3" t="s">
        <v>90</v>
      </c>
      <c r="H209" s="3" t="s">
        <v>91</v>
      </c>
      <c r="I209" s="3"/>
      <c r="J209" s="3"/>
      <c r="K209" s="3">
        <v>204</v>
      </c>
      <c r="L209" s="3">
        <v>4</v>
      </c>
      <c r="M209" s="3">
        <v>3</v>
      </c>
      <c r="N209" s="3" t="s">
        <v>3</v>
      </c>
    </row>
    <row r="210" spans="1:14" ht="12.75">
      <c r="A210" s="3">
        <v>50</v>
      </c>
      <c r="B210" s="3">
        <v>0</v>
      </c>
      <c r="C210" s="3">
        <v>0</v>
      </c>
      <c r="D210" s="3">
        <v>1</v>
      </c>
      <c r="E210" s="3">
        <v>205</v>
      </c>
      <c r="F210" s="3">
        <f>Source!S204</f>
        <v>21343.05</v>
      </c>
      <c r="G210" s="3" t="s">
        <v>92</v>
      </c>
      <c r="H210" s="3" t="s">
        <v>93</v>
      </c>
      <c r="I210" s="3"/>
      <c r="J210" s="3"/>
      <c r="K210" s="3">
        <v>205</v>
      </c>
      <c r="L210" s="3">
        <v>5</v>
      </c>
      <c r="M210" s="3">
        <v>3</v>
      </c>
      <c r="N210" s="3" t="s">
        <v>3</v>
      </c>
    </row>
    <row r="211" spans="1:14" ht="12.75">
      <c r="A211" s="3">
        <v>50</v>
      </c>
      <c r="B211" s="3">
        <v>0</v>
      </c>
      <c r="C211" s="3">
        <v>0</v>
      </c>
      <c r="D211" s="3">
        <v>1</v>
      </c>
      <c r="E211" s="3">
        <v>206</v>
      </c>
      <c r="F211" s="3">
        <f>Source!T204</f>
        <v>0</v>
      </c>
      <c r="G211" s="3" t="s">
        <v>94</v>
      </c>
      <c r="H211" s="3" t="s">
        <v>95</v>
      </c>
      <c r="I211" s="3"/>
      <c r="J211" s="3"/>
      <c r="K211" s="3">
        <v>206</v>
      </c>
      <c r="L211" s="3">
        <v>6</v>
      </c>
      <c r="M211" s="3">
        <v>3</v>
      </c>
      <c r="N211" s="3" t="s">
        <v>3</v>
      </c>
    </row>
    <row r="212" spans="1:14" ht="12.75">
      <c r="A212" s="3">
        <v>50</v>
      </c>
      <c r="B212" s="3">
        <v>0</v>
      </c>
      <c r="C212" s="3">
        <v>0</v>
      </c>
      <c r="D212" s="3">
        <v>1</v>
      </c>
      <c r="E212" s="3">
        <v>207</v>
      </c>
      <c r="F212" s="3">
        <f>Source!U204</f>
        <v>229.5</v>
      </c>
      <c r="G212" s="3" t="s">
        <v>96</v>
      </c>
      <c r="H212" s="3" t="s">
        <v>97</v>
      </c>
      <c r="I212" s="3"/>
      <c r="J212" s="3"/>
      <c r="K212" s="3">
        <v>207</v>
      </c>
      <c r="L212" s="3">
        <v>7</v>
      </c>
      <c r="M212" s="3">
        <v>3</v>
      </c>
      <c r="N212" s="3" t="s">
        <v>3</v>
      </c>
    </row>
    <row r="213" spans="1:14" ht="12.75">
      <c r="A213" s="3">
        <v>50</v>
      </c>
      <c r="B213" s="3">
        <v>0</v>
      </c>
      <c r="C213" s="3">
        <v>0</v>
      </c>
      <c r="D213" s="3">
        <v>1</v>
      </c>
      <c r="E213" s="3">
        <v>208</v>
      </c>
      <c r="F213" s="3">
        <f>Source!V204</f>
        <v>13.4</v>
      </c>
      <c r="G213" s="3" t="s">
        <v>98</v>
      </c>
      <c r="H213" s="3" t="s">
        <v>99</v>
      </c>
      <c r="I213" s="3"/>
      <c r="J213" s="3"/>
      <c r="K213" s="3">
        <v>208</v>
      </c>
      <c r="L213" s="3">
        <v>8</v>
      </c>
      <c r="M213" s="3">
        <v>3</v>
      </c>
      <c r="N213" s="3" t="s">
        <v>3</v>
      </c>
    </row>
    <row r="214" spans="1:14" ht="12.75">
      <c r="A214" s="3">
        <v>50</v>
      </c>
      <c r="B214" s="3">
        <v>0</v>
      </c>
      <c r="C214" s="3">
        <v>0</v>
      </c>
      <c r="D214" s="3">
        <v>1</v>
      </c>
      <c r="E214" s="3">
        <v>209</v>
      </c>
      <c r="F214" s="3">
        <f>Source!W204</f>
        <v>0</v>
      </c>
      <c r="G214" s="3" t="s">
        <v>100</v>
      </c>
      <c r="H214" s="3" t="s">
        <v>101</v>
      </c>
      <c r="I214" s="3"/>
      <c r="J214" s="3"/>
      <c r="K214" s="3">
        <v>209</v>
      </c>
      <c r="L214" s="3">
        <v>9</v>
      </c>
      <c r="M214" s="3">
        <v>3</v>
      </c>
      <c r="N214" s="3" t="s">
        <v>3</v>
      </c>
    </row>
    <row r="215" spans="1:14" ht="12.75">
      <c r="A215" s="3">
        <v>50</v>
      </c>
      <c r="B215" s="3">
        <v>0</v>
      </c>
      <c r="C215" s="3">
        <v>0</v>
      </c>
      <c r="D215" s="3">
        <v>1</v>
      </c>
      <c r="E215" s="3">
        <v>210</v>
      </c>
      <c r="F215" s="3">
        <f>Source!X204</f>
        <v>23599.85</v>
      </c>
      <c r="G215" s="3" t="s">
        <v>102</v>
      </c>
      <c r="H215" s="3" t="s">
        <v>103</v>
      </c>
      <c r="I215" s="3"/>
      <c r="J215" s="3"/>
      <c r="K215" s="3">
        <v>210</v>
      </c>
      <c r="L215" s="3">
        <v>10</v>
      </c>
      <c r="M215" s="3">
        <v>3</v>
      </c>
      <c r="N215" s="3" t="s">
        <v>3</v>
      </c>
    </row>
    <row r="216" spans="1:14" ht="12.75">
      <c r="A216" s="3">
        <v>50</v>
      </c>
      <c r="B216" s="3">
        <v>0</v>
      </c>
      <c r="C216" s="3">
        <v>0</v>
      </c>
      <c r="D216" s="3">
        <v>1</v>
      </c>
      <c r="E216" s="3">
        <v>211</v>
      </c>
      <c r="F216" s="3">
        <f>Source!Y204</f>
        <v>14451.74</v>
      </c>
      <c r="G216" s="3" t="s">
        <v>104</v>
      </c>
      <c r="H216" s="3" t="s">
        <v>105</v>
      </c>
      <c r="I216" s="3"/>
      <c r="J216" s="3"/>
      <c r="K216" s="3">
        <v>211</v>
      </c>
      <c r="L216" s="3">
        <v>11</v>
      </c>
      <c r="M216" s="3">
        <v>3</v>
      </c>
      <c r="N216" s="3" t="s">
        <v>3</v>
      </c>
    </row>
    <row r="218" spans="1:39" ht="12.75">
      <c r="A218" s="2">
        <v>51</v>
      </c>
      <c r="B218" s="2">
        <f>B20</f>
        <v>1</v>
      </c>
      <c r="C218" s="2">
        <f>A20</f>
        <v>3</v>
      </c>
      <c r="D218" s="2">
        <f>ROW(A20)</f>
        <v>20</v>
      </c>
      <c r="E218" s="2"/>
      <c r="F218" s="2" t="str">
        <f>IF(F20&lt;&gt;"",F20,"")</f>
        <v>Новая локальная смета</v>
      </c>
      <c r="G218" s="2" t="str">
        <f>IF(G20&lt;&gt;"",G20,"")</f>
        <v>Новая локальная смета</v>
      </c>
      <c r="H218" s="2"/>
      <c r="I218" s="2"/>
      <c r="J218" s="2"/>
      <c r="K218" s="2"/>
      <c r="L218" s="2"/>
      <c r="M218" s="2"/>
      <c r="N218" s="2"/>
      <c r="O218" s="2">
        <f aca="true" t="shared" si="61" ref="O218:Y218">ROUND(O39+O204+AB218,2)</f>
        <v>125426.4</v>
      </c>
      <c r="P218" s="2">
        <f t="shared" si="61"/>
        <v>52365.69</v>
      </c>
      <c r="Q218" s="2">
        <f t="shared" si="61"/>
        <v>21881.86</v>
      </c>
      <c r="R218" s="2">
        <f t="shared" si="61"/>
        <v>5087.66</v>
      </c>
      <c r="S218" s="2">
        <f t="shared" si="61"/>
        <v>51178.85</v>
      </c>
      <c r="T218" s="2">
        <f t="shared" si="61"/>
        <v>0</v>
      </c>
      <c r="U218" s="2">
        <f t="shared" si="61"/>
        <v>596.58</v>
      </c>
      <c r="V218" s="2">
        <f t="shared" si="61"/>
        <v>45.91</v>
      </c>
      <c r="W218" s="2">
        <f t="shared" si="61"/>
        <v>0</v>
      </c>
      <c r="X218" s="2">
        <f t="shared" si="61"/>
        <v>50178.42</v>
      </c>
      <c r="Y218" s="2">
        <f t="shared" si="61"/>
        <v>37340.54</v>
      </c>
      <c r="Z218" s="2"/>
      <c r="AA218" s="2"/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</row>
    <row r="220" spans="1:14" ht="12.75">
      <c r="A220" s="3">
        <v>50</v>
      </c>
      <c r="B220" s="3">
        <v>0</v>
      </c>
      <c r="C220" s="3">
        <v>0</v>
      </c>
      <c r="D220" s="3">
        <v>1</v>
      </c>
      <c r="E220" s="3">
        <v>201</v>
      </c>
      <c r="F220" s="3">
        <f>Source!O218</f>
        <v>125426.4</v>
      </c>
      <c r="G220" s="3" t="s">
        <v>84</v>
      </c>
      <c r="H220" s="3" t="s">
        <v>85</v>
      </c>
      <c r="I220" s="3"/>
      <c r="J220" s="3"/>
      <c r="K220" s="3">
        <v>201</v>
      </c>
      <c r="L220" s="3">
        <v>1</v>
      </c>
      <c r="M220" s="3">
        <v>3</v>
      </c>
      <c r="N220" s="3" t="s">
        <v>3</v>
      </c>
    </row>
    <row r="221" spans="1:14" ht="12.75">
      <c r="A221" s="3">
        <v>50</v>
      </c>
      <c r="B221" s="3">
        <v>0</v>
      </c>
      <c r="C221" s="3">
        <v>0</v>
      </c>
      <c r="D221" s="3">
        <v>1</v>
      </c>
      <c r="E221" s="3">
        <v>202</v>
      </c>
      <c r="F221" s="3">
        <f>Source!P218</f>
        <v>52365.69</v>
      </c>
      <c r="G221" s="3" t="s">
        <v>86</v>
      </c>
      <c r="H221" s="3" t="s">
        <v>87</v>
      </c>
      <c r="I221" s="3"/>
      <c r="J221" s="3"/>
      <c r="K221" s="3">
        <v>202</v>
      </c>
      <c r="L221" s="3">
        <v>2</v>
      </c>
      <c r="M221" s="3">
        <v>3</v>
      </c>
      <c r="N221" s="3" t="s">
        <v>3</v>
      </c>
    </row>
    <row r="222" spans="1:14" ht="12.75">
      <c r="A222" s="3">
        <v>50</v>
      </c>
      <c r="B222" s="3">
        <v>0</v>
      </c>
      <c r="C222" s="3">
        <v>0</v>
      </c>
      <c r="D222" s="3">
        <v>1</v>
      </c>
      <c r="E222" s="3">
        <v>203</v>
      </c>
      <c r="F222" s="3">
        <f>Source!Q218</f>
        <v>21881.86</v>
      </c>
      <c r="G222" s="3" t="s">
        <v>88</v>
      </c>
      <c r="H222" s="3" t="s">
        <v>89</v>
      </c>
      <c r="I222" s="3"/>
      <c r="J222" s="3"/>
      <c r="K222" s="3">
        <v>203</v>
      </c>
      <c r="L222" s="3">
        <v>3</v>
      </c>
      <c r="M222" s="3">
        <v>3</v>
      </c>
      <c r="N222" s="3" t="s">
        <v>3</v>
      </c>
    </row>
    <row r="223" spans="1:14" ht="12.75">
      <c r="A223" s="3">
        <v>50</v>
      </c>
      <c r="B223" s="3">
        <v>0</v>
      </c>
      <c r="C223" s="3">
        <v>0</v>
      </c>
      <c r="D223" s="3">
        <v>1</v>
      </c>
      <c r="E223" s="3">
        <v>204</v>
      </c>
      <c r="F223" s="3">
        <f>Source!R218</f>
        <v>5087.66</v>
      </c>
      <c r="G223" s="3" t="s">
        <v>90</v>
      </c>
      <c r="H223" s="3" t="s">
        <v>91</v>
      </c>
      <c r="I223" s="3"/>
      <c r="J223" s="3"/>
      <c r="K223" s="3">
        <v>204</v>
      </c>
      <c r="L223" s="3">
        <v>4</v>
      </c>
      <c r="M223" s="3">
        <v>3</v>
      </c>
      <c r="N223" s="3" t="s">
        <v>3</v>
      </c>
    </row>
    <row r="224" spans="1:14" ht="12.75">
      <c r="A224" s="3">
        <v>50</v>
      </c>
      <c r="B224" s="3">
        <v>0</v>
      </c>
      <c r="C224" s="3">
        <v>0</v>
      </c>
      <c r="D224" s="3">
        <v>1</v>
      </c>
      <c r="E224" s="3">
        <v>205</v>
      </c>
      <c r="F224" s="3">
        <f>Source!S218</f>
        <v>51178.85</v>
      </c>
      <c r="G224" s="3" t="s">
        <v>92</v>
      </c>
      <c r="H224" s="3" t="s">
        <v>93</v>
      </c>
      <c r="I224" s="3"/>
      <c r="J224" s="3"/>
      <c r="K224" s="3">
        <v>205</v>
      </c>
      <c r="L224" s="3">
        <v>5</v>
      </c>
      <c r="M224" s="3">
        <v>3</v>
      </c>
      <c r="N224" s="3" t="s">
        <v>3</v>
      </c>
    </row>
    <row r="225" spans="1:14" ht="12.75">
      <c r="A225" s="3">
        <v>50</v>
      </c>
      <c r="B225" s="3">
        <v>0</v>
      </c>
      <c r="C225" s="3">
        <v>0</v>
      </c>
      <c r="D225" s="3">
        <v>1</v>
      </c>
      <c r="E225" s="3">
        <v>206</v>
      </c>
      <c r="F225" s="3">
        <f>Source!T218</f>
        <v>0</v>
      </c>
      <c r="G225" s="3" t="s">
        <v>94</v>
      </c>
      <c r="H225" s="3" t="s">
        <v>95</v>
      </c>
      <c r="I225" s="3"/>
      <c r="J225" s="3"/>
      <c r="K225" s="3">
        <v>206</v>
      </c>
      <c r="L225" s="3">
        <v>6</v>
      </c>
      <c r="M225" s="3">
        <v>3</v>
      </c>
      <c r="N225" s="3" t="s">
        <v>3</v>
      </c>
    </row>
    <row r="226" spans="1:14" ht="12.75">
      <c r="A226" s="3">
        <v>50</v>
      </c>
      <c r="B226" s="3">
        <v>0</v>
      </c>
      <c r="C226" s="3">
        <v>0</v>
      </c>
      <c r="D226" s="3">
        <v>1</v>
      </c>
      <c r="E226" s="3">
        <v>207</v>
      </c>
      <c r="F226" s="3">
        <f>Source!U218</f>
        <v>596.58</v>
      </c>
      <c r="G226" s="3" t="s">
        <v>96</v>
      </c>
      <c r="H226" s="3" t="s">
        <v>97</v>
      </c>
      <c r="I226" s="3"/>
      <c r="J226" s="3"/>
      <c r="K226" s="3">
        <v>207</v>
      </c>
      <c r="L226" s="3">
        <v>7</v>
      </c>
      <c r="M226" s="3">
        <v>3</v>
      </c>
      <c r="N226" s="3" t="s">
        <v>3</v>
      </c>
    </row>
    <row r="227" spans="1:14" ht="12.75">
      <c r="A227" s="3">
        <v>50</v>
      </c>
      <c r="B227" s="3">
        <v>0</v>
      </c>
      <c r="C227" s="3">
        <v>0</v>
      </c>
      <c r="D227" s="3">
        <v>1</v>
      </c>
      <c r="E227" s="3">
        <v>208</v>
      </c>
      <c r="F227" s="3">
        <f>Source!V218</f>
        <v>45.91</v>
      </c>
      <c r="G227" s="3" t="s">
        <v>98</v>
      </c>
      <c r="H227" s="3" t="s">
        <v>99</v>
      </c>
      <c r="I227" s="3"/>
      <c r="J227" s="3"/>
      <c r="K227" s="3">
        <v>208</v>
      </c>
      <c r="L227" s="3">
        <v>8</v>
      </c>
      <c r="M227" s="3">
        <v>3</v>
      </c>
      <c r="N227" s="3" t="s">
        <v>3</v>
      </c>
    </row>
    <row r="228" spans="1:14" ht="12.75">
      <c r="A228" s="3">
        <v>50</v>
      </c>
      <c r="B228" s="3">
        <v>0</v>
      </c>
      <c r="C228" s="3">
        <v>0</v>
      </c>
      <c r="D228" s="3">
        <v>1</v>
      </c>
      <c r="E228" s="3">
        <v>209</v>
      </c>
      <c r="F228" s="3">
        <f>Source!W218</f>
        <v>0</v>
      </c>
      <c r="G228" s="3" t="s">
        <v>100</v>
      </c>
      <c r="H228" s="3" t="s">
        <v>101</v>
      </c>
      <c r="I228" s="3"/>
      <c r="J228" s="3"/>
      <c r="K228" s="3">
        <v>209</v>
      </c>
      <c r="L228" s="3">
        <v>9</v>
      </c>
      <c r="M228" s="3">
        <v>3</v>
      </c>
      <c r="N228" s="3" t="s">
        <v>3</v>
      </c>
    </row>
    <row r="229" spans="1:14" ht="12.75">
      <c r="A229" s="3">
        <v>50</v>
      </c>
      <c r="B229" s="3">
        <v>0</v>
      </c>
      <c r="C229" s="3">
        <v>0</v>
      </c>
      <c r="D229" s="3">
        <v>1</v>
      </c>
      <c r="E229" s="3">
        <v>210</v>
      </c>
      <c r="F229" s="3">
        <f>Source!X218</f>
        <v>50178.42</v>
      </c>
      <c r="G229" s="3" t="s">
        <v>102</v>
      </c>
      <c r="H229" s="3" t="s">
        <v>103</v>
      </c>
      <c r="I229" s="3"/>
      <c r="J229" s="3"/>
      <c r="K229" s="3">
        <v>210</v>
      </c>
      <c r="L229" s="3">
        <v>10</v>
      </c>
      <c r="M229" s="3">
        <v>3</v>
      </c>
      <c r="N229" s="3" t="s">
        <v>3</v>
      </c>
    </row>
    <row r="230" spans="1:14" ht="12.75">
      <c r="A230" s="3">
        <v>50</v>
      </c>
      <c r="B230" s="3">
        <v>0</v>
      </c>
      <c r="C230" s="3">
        <v>0</v>
      </c>
      <c r="D230" s="3">
        <v>1</v>
      </c>
      <c r="E230" s="3">
        <v>211</v>
      </c>
      <c r="F230" s="3">
        <f>Source!Y218</f>
        <v>37340.54</v>
      </c>
      <c r="G230" s="3" t="s">
        <v>104</v>
      </c>
      <c r="H230" s="3" t="s">
        <v>105</v>
      </c>
      <c r="I230" s="3"/>
      <c r="J230" s="3"/>
      <c r="K230" s="3">
        <v>211</v>
      </c>
      <c r="L230" s="3">
        <v>11</v>
      </c>
      <c r="M230" s="3">
        <v>3</v>
      </c>
      <c r="N230" s="3" t="s">
        <v>3</v>
      </c>
    </row>
    <row r="232" spans="1:39" ht="12.75">
      <c r="A232" s="2">
        <v>51</v>
      </c>
      <c r="B232" s="2">
        <f>B12</f>
        <v>1</v>
      </c>
      <c r="C232" s="2">
        <f>A12</f>
        <v>1</v>
      </c>
      <c r="D232" s="2">
        <f>ROW(A12)</f>
        <v>12</v>
      </c>
      <c r="E232" s="2"/>
      <c r="F232" s="2" t="str">
        <f>IF(F12&lt;&gt;"",F12,"")</f>
        <v>Новый объект</v>
      </c>
      <c r="G232" s="2" t="str">
        <f>IF(G12&lt;&gt;"",G12,"")</f>
        <v>Учебный пример</v>
      </c>
      <c r="H232" s="2"/>
      <c r="I232" s="2"/>
      <c r="J232" s="2"/>
      <c r="K232" s="2"/>
      <c r="L232" s="2"/>
      <c r="M232" s="2"/>
      <c r="N232" s="2"/>
      <c r="O232" s="2">
        <f aca="true" t="shared" si="62" ref="O232:Y232">ROUND(O218,2)</f>
        <v>125426.4</v>
      </c>
      <c r="P232" s="2">
        <f t="shared" si="62"/>
        <v>52365.69</v>
      </c>
      <c r="Q232" s="2">
        <f t="shared" si="62"/>
        <v>21881.86</v>
      </c>
      <c r="R232" s="2">
        <f t="shared" si="62"/>
        <v>5087.66</v>
      </c>
      <c r="S232" s="2">
        <f t="shared" si="62"/>
        <v>51178.85</v>
      </c>
      <c r="T232" s="2">
        <f t="shared" si="62"/>
        <v>0</v>
      </c>
      <c r="U232" s="2">
        <f t="shared" si="62"/>
        <v>596.58</v>
      </c>
      <c r="V232" s="2">
        <f t="shared" si="62"/>
        <v>45.91</v>
      </c>
      <c r="W232" s="2">
        <f t="shared" si="62"/>
        <v>0</v>
      </c>
      <c r="X232" s="2">
        <f t="shared" si="62"/>
        <v>50178.42</v>
      </c>
      <c r="Y232" s="2">
        <f t="shared" si="62"/>
        <v>37340.54</v>
      </c>
      <c r="Z232" s="2"/>
      <c r="AA232" s="2"/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</row>
    <row r="234" spans="1:14" ht="12.75">
      <c r="A234" s="3">
        <v>50</v>
      </c>
      <c r="B234" s="3">
        <v>0</v>
      </c>
      <c r="C234" s="3">
        <v>0</v>
      </c>
      <c r="D234" s="3">
        <v>1</v>
      </c>
      <c r="E234" s="3">
        <v>201</v>
      </c>
      <c r="F234" s="3">
        <f>Source!O232</f>
        <v>125426.4</v>
      </c>
      <c r="G234" s="3" t="s">
        <v>84</v>
      </c>
      <c r="H234" s="3" t="s">
        <v>85</v>
      </c>
      <c r="I234" s="3"/>
      <c r="J234" s="3"/>
      <c r="K234" s="3">
        <v>201</v>
      </c>
      <c r="L234" s="3">
        <v>1</v>
      </c>
      <c r="M234" s="3">
        <v>3</v>
      </c>
      <c r="N234" s="3" t="s">
        <v>3</v>
      </c>
    </row>
    <row r="235" spans="1:14" ht="12.75">
      <c r="A235" s="3">
        <v>50</v>
      </c>
      <c r="B235" s="3">
        <v>0</v>
      </c>
      <c r="C235" s="3">
        <v>0</v>
      </c>
      <c r="D235" s="3">
        <v>1</v>
      </c>
      <c r="E235" s="3">
        <v>202</v>
      </c>
      <c r="F235" s="3">
        <f>Source!P232</f>
        <v>52365.69</v>
      </c>
      <c r="G235" s="3" t="s">
        <v>86</v>
      </c>
      <c r="H235" s="3" t="s">
        <v>87</v>
      </c>
      <c r="I235" s="3"/>
      <c r="J235" s="3"/>
      <c r="K235" s="3">
        <v>202</v>
      </c>
      <c r="L235" s="3">
        <v>2</v>
      </c>
      <c r="M235" s="3">
        <v>3</v>
      </c>
      <c r="N235" s="3" t="s">
        <v>3</v>
      </c>
    </row>
    <row r="236" spans="1:14" ht="12.75">
      <c r="A236" s="3">
        <v>50</v>
      </c>
      <c r="B236" s="3">
        <v>0</v>
      </c>
      <c r="C236" s="3">
        <v>0</v>
      </c>
      <c r="D236" s="3">
        <v>1</v>
      </c>
      <c r="E236" s="3">
        <v>203</v>
      </c>
      <c r="F236" s="3">
        <f>Source!Q232</f>
        <v>21881.86</v>
      </c>
      <c r="G236" s="3" t="s">
        <v>88</v>
      </c>
      <c r="H236" s="3" t="s">
        <v>89</v>
      </c>
      <c r="I236" s="3"/>
      <c r="J236" s="3"/>
      <c r="K236" s="3">
        <v>203</v>
      </c>
      <c r="L236" s="3">
        <v>3</v>
      </c>
      <c r="M236" s="3">
        <v>3</v>
      </c>
      <c r="N236" s="3" t="s">
        <v>3</v>
      </c>
    </row>
    <row r="237" spans="1:14" ht="12.75">
      <c r="A237" s="3">
        <v>50</v>
      </c>
      <c r="B237" s="3">
        <v>0</v>
      </c>
      <c r="C237" s="3">
        <v>0</v>
      </c>
      <c r="D237" s="3">
        <v>1</v>
      </c>
      <c r="E237" s="3">
        <v>204</v>
      </c>
      <c r="F237" s="3">
        <f>Source!R232</f>
        <v>5087.66</v>
      </c>
      <c r="G237" s="3" t="s">
        <v>90</v>
      </c>
      <c r="H237" s="3" t="s">
        <v>91</v>
      </c>
      <c r="I237" s="3"/>
      <c r="J237" s="3"/>
      <c r="K237" s="3">
        <v>204</v>
      </c>
      <c r="L237" s="3">
        <v>4</v>
      </c>
      <c r="M237" s="3">
        <v>3</v>
      </c>
      <c r="N237" s="3" t="s">
        <v>3</v>
      </c>
    </row>
    <row r="238" spans="1:14" ht="12.75">
      <c r="A238" s="3">
        <v>50</v>
      </c>
      <c r="B238" s="3">
        <v>0</v>
      </c>
      <c r="C238" s="3">
        <v>0</v>
      </c>
      <c r="D238" s="3">
        <v>1</v>
      </c>
      <c r="E238" s="3">
        <v>205</v>
      </c>
      <c r="F238" s="3">
        <f>Source!S232</f>
        <v>51178.85</v>
      </c>
      <c r="G238" s="3" t="s">
        <v>92</v>
      </c>
      <c r="H238" s="3" t="s">
        <v>93</v>
      </c>
      <c r="I238" s="3"/>
      <c r="J238" s="3"/>
      <c r="K238" s="3">
        <v>205</v>
      </c>
      <c r="L238" s="3">
        <v>5</v>
      </c>
      <c r="M238" s="3">
        <v>3</v>
      </c>
      <c r="N238" s="3" t="s">
        <v>3</v>
      </c>
    </row>
    <row r="239" spans="1:14" ht="12.75">
      <c r="A239" s="3">
        <v>50</v>
      </c>
      <c r="B239" s="3">
        <v>0</v>
      </c>
      <c r="C239" s="3">
        <v>0</v>
      </c>
      <c r="D239" s="3">
        <v>1</v>
      </c>
      <c r="E239" s="3">
        <v>206</v>
      </c>
      <c r="F239" s="3">
        <f>Source!T232</f>
        <v>0</v>
      </c>
      <c r="G239" s="3" t="s">
        <v>94</v>
      </c>
      <c r="H239" s="3" t="s">
        <v>95</v>
      </c>
      <c r="I239" s="3"/>
      <c r="J239" s="3"/>
      <c r="K239" s="3">
        <v>206</v>
      </c>
      <c r="L239" s="3">
        <v>6</v>
      </c>
      <c r="M239" s="3">
        <v>3</v>
      </c>
      <c r="N239" s="3" t="s">
        <v>3</v>
      </c>
    </row>
    <row r="240" spans="1:14" ht="12.75">
      <c r="A240" s="3">
        <v>50</v>
      </c>
      <c r="B240" s="3">
        <v>0</v>
      </c>
      <c r="C240" s="3">
        <v>0</v>
      </c>
      <c r="D240" s="3">
        <v>1</v>
      </c>
      <c r="E240" s="3">
        <v>207</v>
      </c>
      <c r="F240" s="3">
        <f>Source!U232</f>
        <v>596.58</v>
      </c>
      <c r="G240" s="3" t="s">
        <v>96</v>
      </c>
      <c r="H240" s="3" t="s">
        <v>97</v>
      </c>
      <c r="I240" s="3"/>
      <c r="J240" s="3"/>
      <c r="K240" s="3">
        <v>207</v>
      </c>
      <c r="L240" s="3">
        <v>7</v>
      </c>
      <c r="M240" s="3">
        <v>3</v>
      </c>
      <c r="N240" s="3" t="s">
        <v>3</v>
      </c>
    </row>
    <row r="241" spans="1:14" ht="12.75">
      <c r="A241" s="3">
        <v>50</v>
      </c>
      <c r="B241" s="3">
        <v>0</v>
      </c>
      <c r="C241" s="3">
        <v>0</v>
      </c>
      <c r="D241" s="3">
        <v>1</v>
      </c>
      <c r="E241" s="3">
        <v>208</v>
      </c>
      <c r="F241" s="3">
        <f>Source!V232</f>
        <v>45.91</v>
      </c>
      <c r="G241" s="3" t="s">
        <v>98</v>
      </c>
      <c r="H241" s="3" t="s">
        <v>99</v>
      </c>
      <c r="I241" s="3"/>
      <c r="J241" s="3"/>
      <c r="K241" s="3">
        <v>208</v>
      </c>
      <c r="L241" s="3">
        <v>8</v>
      </c>
      <c r="M241" s="3">
        <v>3</v>
      </c>
      <c r="N241" s="3" t="s">
        <v>3</v>
      </c>
    </row>
    <row r="242" spans="1:14" ht="12.75">
      <c r="A242" s="3">
        <v>50</v>
      </c>
      <c r="B242" s="3">
        <v>0</v>
      </c>
      <c r="C242" s="3">
        <v>0</v>
      </c>
      <c r="D242" s="3">
        <v>1</v>
      </c>
      <c r="E242" s="3">
        <v>209</v>
      </c>
      <c r="F242" s="3">
        <f>Source!W232</f>
        <v>0</v>
      </c>
      <c r="G242" s="3" t="s">
        <v>100</v>
      </c>
      <c r="H242" s="3" t="s">
        <v>101</v>
      </c>
      <c r="I242" s="3"/>
      <c r="J242" s="3"/>
      <c r="K242" s="3">
        <v>209</v>
      </c>
      <c r="L242" s="3">
        <v>9</v>
      </c>
      <c r="M242" s="3">
        <v>3</v>
      </c>
      <c r="N242" s="3" t="s">
        <v>3</v>
      </c>
    </row>
    <row r="243" spans="1:14" ht="12.75">
      <c r="A243" s="3">
        <v>50</v>
      </c>
      <c r="B243" s="3">
        <v>0</v>
      </c>
      <c r="C243" s="3">
        <v>0</v>
      </c>
      <c r="D243" s="3">
        <v>1</v>
      </c>
      <c r="E243" s="3">
        <v>210</v>
      </c>
      <c r="F243" s="3">
        <f>Source!X232</f>
        <v>50178.42</v>
      </c>
      <c r="G243" s="3" t="s">
        <v>102</v>
      </c>
      <c r="H243" s="3" t="s">
        <v>103</v>
      </c>
      <c r="I243" s="3"/>
      <c r="J243" s="3"/>
      <c r="K243" s="3">
        <v>210</v>
      </c>
      <c r="L243" s="3">
        <v>10</v>
      </c>
      <c r="M243" s="3">
        <v>3</v>
      </c>
      <c r="N243" s="3" t="s">
        <v>3</v>
      </c>
    </row>
    <row r="244" spans="1:14" ht="12.75">
      <c r="A244" s="3">
        <v>50</v>
      </c>
      <c r="B244" s="3">
        <v>0</v>
      </c>
      <c r="C244" s="3">
        <v>0</v>
      </c>
      <c r="D244" s="3">
        <v>1</v>
      </c>
      <c r="E244" s="3">
        <v>211</v>
      </c>
      <c r="F244" s="3">
        <f>Source!Y232</f>
        <v>37340.54</v>
      </c>
      <c r="G244" s="3" t="s">
        <v>104</v>
      </c>
      <c r="H244" s="3" t="s">
        <v>105</v>
      </c>
      <c r="I244" s="3"/>
      <c r="J244" s="3"/>
      <c r="K244" s="3">
        <v>211</v>
      </c>
      <c r="L244" s="3">
        <v>11</v>
      </c>
      <c r="M244" s="3">
        <v>3</v>
      </c>
      <c r="N244" s="3" t="s">
        <v>3</v>
      </c>
    </row>
    <row r="245" spans="1:14" ht="12.75">
      <c r="A245" s="3">
        <v>50</v>
      </c>
      <c r="B245" s="3">
        <v>1</v>
      </c>
      <c r="C245" s="3">
        <v>0</v>
      </c>
      <c r="D245" s="3">
        <v>2</v>
      </c>
      <c r="E245" s="3">
        <v>0</v>
      </c>
      <c r="F245" s="3">
        <f>ROUND(Source!F234+Source!F243+Source!F244+Source!F237,2)</f>
        <v>218033.02</v>
      </c>
      <c r="G245" s="3" t="s">
        <v>193</v>
      </c>
      <c r="H245" s="3" t="s">
        <v>193</v>
      </c>
      <c r="I245" s="3"/>
      <c r="J245" s="3"/>
      <c r="K245" s="3">
        <v>212</v>
      </c>
      <c r="L245" s="3">
        <v>12</v>
      </c>
      <c r="M245" s="3">
        <v>0</v>
      </c>
      <c r="N245" s="3" t="s">
        <v>3</v>
      </c>
    </row>
    <row r="246" spans="1:14" ht="12.75">
      <c r="A246" s="3">
        <v>50</v>
      </c>
      <c r="B246" s="3">
        <v>1</v>
      </c>
      <c r="C246" s="3">
        <v>0</v>
      </c>
      <c r="D246" s="3">
        <v>2</v>
      </c>
      <c r="E246" s="3">
        <v>0</v>
      </c>
      <c r="F246" s="3">
        <f>ROUND(Source!F245*1.18,2)</f>
        <v>257278.96</v>
      </c>
      <c r="G246" s="3" t="s">
        <v>194</v>
      </c>
      <c r="H246" s="3" t="s">
        <v>195</v>
      </c>
      <c r="I246" s="3"/>
      <c r="J246" s="3"/>
      <c r="K246" s="3">
        <v>212</v>
      </c>
      <c r="L246" s="3">
        <v>13</v>
      </c>
      <c r="M246" s="3">
        <v>0</v>
      </c>
      <c r="N246" s="3" t="s">
        <v>3</v>
      </c>
    </row>
    <row r="250" spans="1:5" ht="12.75">
      <c r="A250">
        <v>65</v>
      </c>
      <c r="C250">
        <v>1</v>
      </c>
      <c r="D250">
        <v>0</v>
      </c>
      <c r="E250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62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10273802</v>
      </c>
      <c r="C1">
        <v>10273801</v>
      </c>
      <c r="D1">
        <v>4924939</v>
      </c>
      <c r="E1">
        <v>1</v>
      </c>
      <c r="F1">
        <v>1</v>
      </c>
      <c r="G1">
        <v>1</v>
      </c>
      <c r="H1">
        <v>1</v>
      </c>
      <c r="I1" t="s">
        <v>196</v>
      </c>
      <c r="K1" t="s">
        <v>197</v>
      </c>
      <c r="L1">
        <v>1369</v>
      </c>
      <c r="N1">
        <v>1013</v>
      </c>
      <c r="O1" t="s">
        <v>198</v>
      </c>
      <c r="P1" t="s">
        <v>198</v>
      </c>
      <c r="Q1">
        <v>1</v>
      </c>
      <c r="Y1">
        <v>127.88</v>
      </c>
      <c r="AA1">
        <v>0</v>
      </c>
      <c r="AB1">
        <v>0</v>
      </c>
      <c r="AC1">
        <v>0</v>
      </c>
      <c r="AD1">
        <v>8.53</v>
      </c>
      <c r="AN1">
        <v>0</v>
      </c>
      <c r="AO1">
        <v>1</v>
      </c>
      <c r="AP1">
        <v>1</v>
      </c>
      <c r="AQ1">
        <v>0</v>
      </c>
      <c r="AR1">
        <v>0</v>
      </c>
      <c r="AT1">
        <v>111.2</v>
      </c>
      <c r="AU1" t="s">
        <v>23</v>
      </c>
      <c r="AV1">
        <v>1</v>
      </c>
      <c r="AW1">
        <v>2</v>
      </c>
      <c r="AX1">
        <v>10273802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ROW(Source!A28)</f>
        <v>28</v>
      </c>
      <c r="B2">
        <v>10273803</v>
      </c>
      <c r="C2">
        <v>10273801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29</v>
      </c>
      <c r="K2" t="s">
        <v>199</v>
      </c>
      <c r="L2">
        <v>608254</v>
      </c>
      <c r="N2">
        <v>1013</v>
      </c>
      <c r="O2" t="s">
        <v>200</v>
      </c>
      <c r="P2" t="s">
        <v>200</v>
      </c>
      <c r="Q2">
        <v>1</v>
      </c>
      <c r="Y2">
        <v>26.25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21</v>
      </c>
      <c r="AU2" t="s">
        <v>22</v>
      </c>
      <c r="AV2">
        <v>2</v>
      </c>
      <c r="AW2">
        <v>2</v>
      </c>
      <c r="AX2">
        <v>10273803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ROW(Source!A28)</f>
        <v>28</v>
      </c>
      <c r="B3">
        <v>10273804</v>
      </c>
      <c r="C3">
        <v>10273801</v>
      </c>
      <c r="D3">
        <v>4903820</v>
      </c>
      <c r="E3">
        <v>1</v>
      </c>
      <c r="F3">
        <v>1</v>
      </c>
      <c r="G3">
        <v>1</v>
      </c>
      <c r="H3">
        <v>2</v>
      </c>
      <c r="I3" t="s">
        <v>201</v>
      </c>
      <c r="J3" t="s">
        <v>202</v>
      </c>
      <c r="K3" t="s">
        <v>203</v>
      </c>
      <c r="L3">
        <v>1368</v>
      </c>
      <c r="N3">
        <v>1011</v>
      </c>
      <c r="O3" t="s">
        <v>204</v>
      </c>
      <c r="P3" t="s">
        <v>204</v>
      </c>
      <c r="Q3">
        <v>1</v>
      </c>
      <c r="Y3">
        <v>2.25</v>
      </c>
      <c r="AA3">
        <v>0</v>
      </c>
      <c r="AB3">
        <v>20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1.8</v>
      </c>
      <c r="AU3" t="s">
        <v>22</v>
      </c>
      <c r="AV3">
        <v>0</v>
      </c>
      <c r="AW3">
        <v>2</v>
      </c>
      <c r="AX3">
        <v>10273804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ROW(Source!A28)</f>
        <v>28</v>
      </c>
      <c r="B4">
        <v>10273805</v>
      </c>
      <c r="C4">
        <v>10273801</v>
      </c>
      <c r="D4">
        <v>4903988</v>
      </c>
      <c r="E4">
        <v>1</v>
      </c>
      <c r="F4">
        <v>1</v>
      </c>
      <c r="G4">
        <v>1</v>
      </c>
      <c r="H4">
        <v>2</v>
      </c>
      <c r="I4" t="s">
        <v>205</v>
      </c>
      <c r="J4" t="s">
        <v>206</v>
      </c>
      <c r="K4" t="s">
        <v>207</v>
      </c>
      <c r="L4">
        <v>1368</v>
      </c>
      <c r="N4">
        <v>1011</v>
      </c>
      <c r="O4" t="s">
        <v>204</v>
      </c>
      <c r="P4" t="s">
        <v>204</v>
      </c>
      <c r="Q4">
        <v>1</v>
      </c>
      <c r="Y4">
        <v>24</v>
      </c>
      <c r="AA4">
        <v>0</v>
      </c>
      <c r="AB4">
        <v>100</v>
      </c>
      <c r="AC4">
        <v>10.06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19.2</v>
      </c>
      <c r="AU4" t="s">
        <v>22</v>
      </c>
      <c r="AV4">
        <v>0</v>
      </c>
      <c r="AW4">
        <v>2</v>
      </c>
      <c r="AX4">
        <v>10273805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ROW(Source!A28)</f>
        <v>28</v>
      </c>
      <c r="B5">
        <v>10273806</v>
      </c>
      <c r="C5">
        <v>10273801</v>
      </c>
      <c r="D5">
        <v>4906089</v>
      </c>
      <c r="E5">
        <v>1</v>
      </c>
      <c r="F5">
        <v>1</v>
      </c>
      <c r="G5">
        <v>1</v>
      </c>
      <c r="H5">
        <v>2</v>
      </c>
      <c r="I5" t="s">
        <v>208</v>
      </c>
      <c r="J5" t="s">
        <v>209</v>
      </c>
      <c r="K5" t="s">
        <v>210</v>
      </c>
      <c r="L5">
        <v>1368</v>
      </c>
      <c r="N5">
        <v>1011</v>
      </c>
      <c r="O5" t="s">
        <v>204</v>
      </c>
      <c r="P5" t="s">
        <v>204</v>
      </c>
      <c r="Q5">
        <v>1</v>
      </c>
      <c r="Y5">
        <v>48</v>
      </c>
      <c r="AA5">
        <v>0</v>
      </c>
      <c r="AB5">
        <v>16.7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38.4</v>
      </c>
      <c r="AU5" t="s">
        <v>22</v>
      </c>
      <c r="AV5">
        <v>0</v>
      </c>
      <c r="AW5">
        <v>2</v>
      </c>
      <c r="AX5">
        <v>10273806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ROW(Source!A28)</f>
        <v>28</v>
      </c>
      <c r="B6">
        <v>10273807</v>
      </c>
      <c r="C6">
        <v>10273801</v>
      </c>
      <c r="D6">
        <v>4903266</v>
      </c>
      <c r="E6">
        <v>1</v>
      </c>
      <c r="F6">
        <v>1</v>
      </c>
      <c r="G6">
        <v>1</v>
      </c>
      <c r="H6">
        <v>3</v>
      </c>
      <c r="I6" t="s">
        <v>211</v>
      </c>
      <c r="J6" t="s">
        <v>211</v>
      </c>
      <c r="K6" t="s">
        <v>212</v>
      </c>
      <c r="L6">
        <v>1348</v>
      </c>
      <c r="N6">
        <v>1009</v>
      </c>
      <c r="O6" t="s">
        <v>213</v>
      </c>
      <c r="P6" t="s">
        <v>213</v>
      </c>
      <c r="Q6">
        <v>1000</v>
      </c>
      <c r="Y6">
        <v>6.6</v>
      </c>
      <c r="AA6">
        <v>0</v>
      </c>
      <c r="AB6">
        <v>0</v>
      </c>
      <c r="AC6">
        <v>0</v>
      </c>
      <c r="AD6">
        <v>0</v>
      </c>
      <c r="AN6">
        <v>1</v>
      </c>
      <c r="AO6">
        <v>1</v>
      </c>
      <c r="AP6">
        <v>0</v>
      </c>
      <c r="AQ6">
        <v>0</v>
      </c>
      <c r="AR6">
        <v>0</v>
      </c>
      <c r="AT6">
        <v>6.6</v>
      </c>
      <c r="AV6">
        <v>0</v>
      </c>
      <c r="AW6">
        <v>2</v>
      </c>
      <c r="AX6">
        <v>10273807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ROW(Source!A29)</f>
        <v>29</v>
      </c>
      <c r="B7">
        <v>10273809</v>
      </c>
      <c r="C7">
        <v>10273808</v>
      </c>
      <c r="D7">
        <v>4926223</v>
      </c>
      <c r="E7">
        <v>1</v>
      </c>
      <c r="F7">
        <v>1</v>
      </c>
      <c r="G7">
        <v>1</v>
      </c>
      <c r="H7">
        <v>1</v>
      </c>
      <c r="I7" t="s">
        <v>214</v>
      </c>
      <c r="K7" t="s">
        <v>215</v>
      </c>
      <c r="L7">
        <v>1369</v>
      </c>
      <c r="N7">
        <v>1013</v>
      </c>
      <c r="O7" t="s">
        <v>198</v>
      </c>
      <c r="P7" t="s">
        <v>198</v>
      </c>
      <c r="Q7">
        <v>1</v>
      </c>
      <c r="Y7">
        <v>244.27149999999997</v>
      </c>
      <c r="AA7">
        <v>0</v>
      </c>
      <c r="AB7">
        <v>0</v>
      </c>
      <c r="AC7">
        <v>0</v>
      </c>
      <c r="AD7">
        <v>7.68</v>
      </c>
      <c r="AN7">
        <v>0</v>
      </c>
      <c r="AO7">
        <v>1</v>
      </c>
      <c r="AP7">
        <v>1</v>
      </c>
      <c r="AQ7">
        <v>0</v>
      </c>
      <c r="AR7">
        <v>0</v>
      </c>
      <c r="AT7">
        <v>212.41</v>
      </c>
      <c r="AU7" t="s">
        <v>23</v>
      </c>
      <c r="AV7">
        <v>1</v>
      </c>
      <c r="AW7">
        <v>2</v>
      </c>
      <c r="AX7">
        <v>10273809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ROW(Source!A29)</f>
        <v>29</v>
      </c>
      <c r="B8">
        <v>10273810</v>
      </c>
      <c r="C8">
        <v>10273808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29</v>
      </c>
      <c r="K8" t="s">
        <v>199</v>
      </c>
      <c r="L8">
        <v>608254</v>
      </c>
      <c r="N8">
        <v>1013</v>
      </c>
      <c r="O8" t="s">
        <v>200</v>
      </c>
      <c r="P8" t="s">
        <v>200</v>
      </c>
      <c r="Q8">
        <v>1</v>
      </c>
      <c r="Y8">
        <v>19.1875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15.35</v>
      </c>
      <c r="AU8" t="s">
        <v>22</v>
      </c>
      <c r="AV8">
        <v>2</v>
      </c>
      <c r="AW8">
        <v>2</v>
      </c>
      <c r="AX8">
        <v>10273810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ROW(Source!A29)</f>
        <v>29</v>
      </c>
      <c r="B9">
        <v>10273811</v>
      </c>
      <c r="C9">
        <v>10273808</v>
      </c>
      <c r="D9">
        <v>4903537</v>
      </c>
      <c r="E9">
        <v>1</v>
      </c>
      <c r="F9">
        <v>1</v>
      </c>
      <c r="G9">
        <v>1</v>
      </c>
      <c r="H9">
        <v>2</v>
      </c>
      <c r="I9" t="s">
        <v>216</v>
      </c>
      <c r="J9" t="s">
        <v>217</v>
      </c>
      <c r="K9" t="s">
        <v>218</v>
      </c>
      <c r="L9">
        <v>1368</v>
      </c>
      <c r="N9">
        <v>1011</v>
      </c>
      <c r="O9" t="s">
        <v>204</v>
      </c>
      <c r="P9" t="s">
        <v>204</v>
      </c>
      <c r="Q9">
        <v>1</v>
      </c>
      <c r="Y9">
        <v>2</v>
      </c>
      <c r="AA9">
        <v>0</v>
      </c>
      <c r="AB9">
        <v>112</v>
      </c>
      <c r="AC9">
        <v>13.5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1.6</v>
      </c>
      <c r="AU9" t="s">
        <v>22</v>
      </c>
      <c r="AV9">
        <v>0</v>
      </c>
      <c r="AW9">
        <v>2</v>
      </c>
      <c r="AX9">
        <v>10273811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ROW(Source!A29)</f>
        <v>29</v>
      </c>
      <c r="B10">
        <v>10273812</v>
      </c>
      <c r="C10">
        <v>10273808</v>
      </c>
      <c r="D10">
        <v>4903988</v>
      </c>
      <c r="E10">
        <v>1</v>
      </c>
      <c r="F10">
        <v>1</v>
      </c>
      <c r="G10">
        <v>1</v>
      </c>
      <c r="H10">
        <v>2</v>
      </c>
      <c r="I10" t="s">
        <v>205</v>
      </c>
      <c r="J10" t="s">
        <v>206</v>
      </c>
      <c r="K10" t="s">
        <v>207</v>
      </c>
      <c r="L10">
        <v>1368</v>
      </c>
      <c r="N10">
        <v>1011</v>
      </c>
      <c r="O10" t="s">
        <v>204</v>
      </c>
      <c r="P10" t="s">
        <v>204</v>
      </c>
      <c r="Q10">
        <v>1</v>
      </c>
      <c r="Y10">
        <v>17.1875</v>
      </c>
      <c r="AA10">
        <v>0</v>
      </c>
      <c r="AB10">
        <v>100</v>
      </c>
      <c r="AC10">
        <v>10.06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13.75</v>
      </c>
      <c r="AU10" t="s">
        <v>22</v>
      </c>
      <c r="AV10">
        <v>0</v>
      </c>
      <c r="AW10">
        <v>2</v>
      </c>
      <c r="AX10">
        <v>10273812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ROW(Source!A29)</f>
        <v>29</v>
      </c>
      <c r="B11">
        <v>10273813</v>
      </c>
      <c r="C11">
        <v>10273808</v>
      </c>
      <c r="D11">
        <v>4906089</v>
      </c>
      <c r="E11">
        <v>1</v>
      </c>
      <c r="F11">
        <v>1</v>
      </c>
      <c r="G11">
        <v>1</v>
      </c>
      <c r="H11">
        <v>2</v>
      </c>
      <c r="I11" t="s">
        <v>208</v>
      </c>
      <c r="J11" t="s">
        <v>209</v>
      </c>
      <c r="K11" t="s">
        <v>210</v>
      </c>
      <c r="L11">
        <v>1368</v>
      </c>
      <c r="N11">
        <v>1011</v>
      </c>
      <c r="O11" t="s">
        <v>204</v>
      </c>
      <c r="P11" t="s">
        <v>204</v>
      </c>
      <c r="Q11">
        <v>1</v>
      </c>
      <c r="Y11">
        <v>34.375</v>
      </c>
      <c r="AA11">
        <v>0</v>
      </c>
      <c r="AB11">
        <v>16.7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27.5</v>
      </c>
      <c r="AU11" t="s">
        <v>22</v>
      </c>
      <c r="AV11">
        <v>0</v>
      </c>
      <c r="AW11">
        <v>2</v>
      </c>
      <c r="AX11">
        <v>10273813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ROW(Source!A29)</f>
        <v>29</v>
      </c>
      <c r="B12">
        <v>10273814</v>
      </c>
      <c r="C12">
        <v>10273808</v>
      </c>
      <c r="D12">
        <v>4903266</v>
      </c>
      <c r="E12">
        <v>1</v>
      </c>
      <c r="F12">
        <v>1</v>
      </c>
      <c r="G12">
        <v>1</v>
      </c>
      <c r="H12">
        <v>3</v>
      </c>
      <c r="I12" t="s">
        <v>211</v>
      </c>
      <c r="J12" t="s">
        <v>211</v>
      </c>
      <c r="K12" t="s">
        <v>212</v>
      </c>
      <c r="L12">
        <v>1348</v>
      </c>
      <c r="N12">
        <v>1009</v>
      </c>
      <c r="O12" t="s">
        <v>213</v>
      </c>
      <c r="P12" t="s">
        <v>213</v>
      </c>
      <c r="Q12">
        <v>1000</v>
      </c>
      <c r="Y12">
        <v>20.61</v>
      </c>
      <c r="AA12">
        <v>0</v>
      </c>
      <c r="AB12">
        <v>0</v>
      </c>
      <c r="AC12">
        <v>0</v>
      </c>
      <c r="AD12">
        <v>0</v>
      </c>
      <c r="AN12">
        <v>1</v>
      </c>
      <c r="AO12">
        <v>1</v>
      </c>
      <c r="AP12">
        <v>0</v>
      </c>
      <c r="AQ12">
        <v>0</v>
      </c>
      <c r="AR12">
        <v>0</v>
      </c>
      <c r="AT12">
        <v>20.61</v>
      </c>
      <c r="AV12">
        <v>0</v>
      </c>
      <c r="AW12">
        <v>2</v>
      </c>
      <c r="AX12">
        <v>10273814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ROW(Source!A30)</f>
        <v>30</v>
      </c>
      <c r="B13">
        <v>10273816</v>
      </c>
      <c r="C13">
        <v>10273815</v>
      </c>
      <c r="D13">
        <v>4924939</v>
      </c>
      <c r="E13">
        <v>1</v>
      </c>
      <c r="F13">
        <v>1</v>
      </c>
      <c r="G13">
        <v>1</v>
      </c>
      <c r="H13">
        <v>1</v>
      </c>
      <c r="I13" t="s">
        <v>196</v>
      </c>
      <c r="K13" t="s">
        <v>197</v>
      </c>
      <c r="L13">
        <v>1369</v>
      </c>
      <c r="N13">
        <v>1013</v>
      </c>
      <c r="O13" t="s">
        <v>198</v>
      </c>
      <c r="P13" t="s">
        <v>198</v>
      </c>
      <c r="Q13">
        <v>1</v>
      </c>
      <c r="Y13">
        <v>45.885</v>
      </c>
      <c r="AA13">
        <v>0</v>
      </c>
      <c r="AB13">
        <v>0</v>
      </c>
      <c r="AC13">
        <v>0</v>
      </c>
      <c r="AD13">
        <v>8.53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39.9</v>
      </c>
      <c r="AU13" t="s">
        <v>23</v>
      </c>
      <c r="AV13">
        <v>1</v>
      </c>
      <c r="AW13">
        <v>2</v>
      </c>
      <c r="AX13">
        <v>10273816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ROW(Source!A30)</f>
        <v>30</v>
      </c>
      <c r="B14">
        <v>10273817</v>
      </c>
      <c r="C14">
        <v>10273815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29</v>
      </c>
      <c r="K14" t="s">
        <v>199</v>
      </c>
      <c r="L14">
        <v>608254</v>
      </c>
      <c r="N14">
        <v>1013</v>
      </c>
      <c r="O14" t="s">
        <v>200</v>
      </c>
      <c r="P14" t="s">
        <v>200</v>
      </c>
      <c r="Q14">
        <v>1</v>
      </c>
      <c r="Y14">
        <v>0.9375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0.75</v>
      </c>
      <c r="AU14" t="s">
        <v>22</v>
      </c>
      <c r="AV14">
        <v>2</v>
      </c>
      <c r="AW14">
        <v>2</v>
      </c>
      <c r="AX14">
        <v>10273817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ROW(Source!A30)</f>
        <v>30</v>
      </c>
      <c r="B15">
        <v>10273818</v>
      </c>
      <c r="C15">
        <v>10273815</v>
      </c>
      <c r="D15">
        <v>4903820</v>
      </c>
      <c r="E15">
        <v>1</v>
      </c>
      <c r="F15">
        <v>1</v>
      </c>
      <c r="G15">
        <v>1</v>
      </c>
      <c r="H15">
        <v>2</v>
      </c>
      <c r="I15" t="s">
        <v>201</v>
      </c>
      <c r="J15" t="s">
        <v>202</v>
      </c>
      <c r="K15" t="s">
        <v>203</v>
      </c>
      <c r="L15">
        <v>1368</v>
      </c>
      <c r="N15">
        <v>1011</v>
      </c>
      <c r="O15" t="s">
        <v>204</v>
      </c>
      <c r="P15" t="s">
        <v>204</v>
      </c>
      <c r="Q15">
        <v>1</v>
      </c>
      <c r="Y15">
        <v>0.9375</v>
      </c>
      <c r="AA15">
        <v>0</v>
      </c>
      <c r="AB15">
        <v>20</v>
      </c>
      <c r="AC15">
        <v>13.5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0.75</v>
      </c>
      <c r="AU15" t="s">
        <v>22</v>
      </c>
      <c r="AV15">
        <v>0</v>
      </c>
      <c r="AW15">
        <v>2</v>
      </c>
      <c r="AX15">
        <v>10273818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ROW(Source!A31)</f>
        <v>31</v>
      </c>
      <c r="B16">
        <v>10273820</v>
      </c>
      <c r="C16">
        <v>10273819</v>
      </c>
      <c r="D16">
        <v>4923845</v>
      </c>
      <c r="E16">
        <v>1</v>
      </c>
      <c r="F16">
        <v>1</v>
      </c>
      <c r="G16">
        <v>1</v>
      </c>
      <c r="H16">
        <v>1</v>
      </c>
      <c r="I16" t="s">
        <v>219</v>
      </c>
      <c r="K16" t="s">
        <v>220</v>
      </c>
      <c r="L16">
        <v>1369</v>
      </c>
      <c r="N16">
        <v>1013</v>
      </c>
      <c r="O16" t="s">
        <v>198</v>
      </c>
      <c r="P16" t="s">
        <v>198</v>
      </c>
      <c r="Q16">
        <v>1</v>
      </c>
      <c r="Y16">
        <v>167.98049999999998</v>
      </c>
      <c r="AA16">
        <v>0</v>
      </c>
      <c r="AB16">
        <v>0</v>
      </c>
      <c r="AC16">
        <v>0</v>
      </c>
      <c r="AD16">
        <v>8.86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146.07</v>
      </c>
      <c r="AU16" t="s">
        <v>23</v>
      </c>
      <c r="AV16">
        <v>1</v>
      </c>
      <c r="AW16">
        <v>2</v>
      </c>
      <c r="AX16">
        <v>10273820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ROW(Source!A31)</f>
        <v>31</v>
      </c>
      <c r="B17">
        <v>10273821</v>
      </c>
      <c r="C17">
        <v>10273819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29</v>
      </c>
      <c r="K17" t="s">
        <v>199</v>
      </c>
      <c r="L17">
        <v>608254</v>
      </c>
      <c r="N17">
        <v>1013</v>
      </c>
      <c r="O17" t="s">
        <v>200</v>
      </c>
      <c r="P17" t="s">
        <v>200</v>
      </c>
      <c r="Q17">
        <v>1</v>
      </c>
      <c r="Y17">
        <v>0.8375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0.67</v>
      </c>
      <c r="AU17" t="s">
        <v>22</v>
      </c>
      <c r="AV17">
        <v>2</v>
      </c>
      <c r="AW17">
        <v>2</v>
      </c>
      <c r="AX17">
        <v>10273821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ROW(Source!A31)</f>
        <v>31</v>
      </c>
      <c r="B18">
        <v>10273822</v>
      </c>
      <c r="C18">
        <v>10273819</v>
      </c>
      <c r="D18">
        <v>4903820</v>
      </c>
      <c r="E18">
        <v>1</v>
      </c>
      <c r="F18">
        <v>1</v>
      </c>
      <c r="G18">
        <v>1</v>
      </c>
      <c r="H18">
        <v>2</v>
      </c>
      <c r="I18" t="s">
        <v>201</v>
      </c>
      <c r="J18" t="s">
        <v>202</v>
      </c>
      <c r="K18" t="s">
        <v>203</v>
      </c>
      <c r="L18">
        <v>1368</v>
      </c>
      <c r="N18">
        <v>1011</v>
      </c>
      <c r="O18" t="s">
        <v>204</v>
      </c>
      <c r="P18" t="s">
        <v>204</v>
      </c>
      <c r="Q18">
        <v>1</v>
      </c>
      <c r="Y18">
        <v>0.8375</v>
      </c>
      <c r="AA18">
        <v>0</v>
      </c>
      <c r="AB18">
        <v>20</v>
      </c>
      <c r="AC18">
        <v>13.5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0.67</v>
      </c>
      <c r="AU18" t="s">
        <v>22</v>
      </c>
      <c r="AV18">
        <v>0</v>
      </c>
      <c r="AW18">
        <v>2</v>
      </c>
      <c r="AX18">
        <v>10273822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ROW(Source!A31)</f>
        <v>31</v>
      </c>
      <c r="B19">
        <v>10273823</v>
      </c>
      <c r="C19">
        <v>10273819</v>
      </c>
      <c r="D19">
        <v>4877575</v>
      </c>
      <c r="E19">
        <v>1</v>
      </c>
      <c r="F19">
        <v>1</v>
      </c>
      <c r="G19">
        <v>1</v>
      </c>
      <c r="H19">
        <v>3</v>
      </c>
      <c r="I19" t="s">
        <v>221</v>
      </c>
      <c r="J19" t="s">
        <v>221</v>
      </c>
      <c r="K19" t="s">
        <v>222</v>
      </c>
      <c r="L19">
        <v>1339</v>
      </c>
      <c r="N19">
        <v>1007</v>
      </c>
      <c r="O19" t="s">
        <v>118</v>
      </c>
      <c r="P19" t="s">
        <v>118</v>
      </c>
      <c r="Q19">
        <v>1</v>
      </c>
      <c r="Y19">
        <v>2.2</v>
      </c>
      <c r="AA19">
        <v>510.4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2.2</v>
      </c>
      <c r="AV19">
        <v>0</v>
      </c>
      <c r="AW19">
        <v>2</v>
      </c>
      <c r="AX19">
        <v>10273823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ROW(Source!A31)</f>
        <v>31</v>
      </c>
      <c r="B20">
        <v>10273824</v>
      </c>
      <c r="C20">
        <v>10273819</v>
      </c>
      <c r="D20">
        <v>4880073</v>
      </c>
      <c r="E20">
        <v>1</v>
      </c>
      <c r="F20">
        <v>1</v>
      </c>
      <c r="G20">
        <v>1</v>
      </c>
      <c r="H20">
        <v>3</v>
      </c>
      <c r="I20" t="s">
        <v>223</v>
      </c>
      <c r="J20" t="s">
        <v>223</v>
      </c>
      <c r="K20" t="s">
        <v>224</v>
      </c>
      <c r="L20">
        <v>1339</v>
      </c>
      <c r="N20">
        <v>1007</v>
      </c>
      <c r="O20" t="s">
        <v>118</v>
      </c>
      <c r="P20" t="s">
        <v>118</v>
      </c>
      <c r="Q20">
        <v>1</v>
      </c>
      <c r="Y20">
        <v>0.35</v>
      </c>
      <c r="AA20">
        <v>2.44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0.35</v>
      </c>
      <c r="AV20">
        <v>0</v>
      </c>
      <c r="AW20">
        <v>2</v>
      </c>
      <c r="AX20">
        <v>10273824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ROW(Source!A31)</f>
        <v>31</v>
      </c>
      <c r="B21">
        <v>10273825</v>
      </c>
      <c r="C21">
        <v>10273819</v>
      </c>
      <c r="D21">
        <v>4903266</v>
      </c>
      <c r="E21">
        <v>1</v>
      </c>
      <c r="F21">
        <v>1</v>
      </c>
      <c r="G21">
        <v>1</v>
      </c>
      <c r="H21">
        <v>3</v>
      </c>
      <c r="I21" t="s">
        <v>211</v>
      </c>
      <c r="J21" t="s">
        <v>211</v>
      </c>
      <c r="K21" t="s">
        <v>212</v>
      </c>
      <c r="L21">
        <v>1348</v>
      </c>
      <c r="N21">
        <v>1009</v>
      </c>
      <c r="O21" t="s">
        <v>213</v>
      </c>
      <c r="P21" t="s">
        <v>213</v>
      </c>
      <c r="Q21">
        <v>1000</v>
      </c>
      <c r="Y21">
        <v>3.38</v>
      </c>
      <c r="AA21">
        <v>0</v>
      </c>
      <c r="AB21">
        <v>0</v>
      </c>
      <c r="AC21">
        <v>0</v>
      </c>
      <c r="AD21">
        <v>0</v>
      </c>
      <c r="AN21">
        <v>1</v>
      </c>
      <c r="AO21">
        <v>1</v>
      </c>
      <c r="AP21">
        <v>0</v>
      </c>
      <c r="AQ21">
        <v>0</v>
      </c>
      <c r="AR21">
        <v>0</v>
      </c>
      <c r="AT21">
        <v>3.38</v>
      </c>
      <c r="AV21">
        <v>0</v>
      </c>
      <c r="AW21">
        <v>2</v>
      </c>
      <c r="AX21">
        <v>10273825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ROW(Source!A32)</f>
        <v>32</v>
      </c>
      <c r="B22">
        <v>10273827</v>
      </c>
      <c r="C22">
        <v>10273826</v>
      </c>
      <c r="D22">
        <v>4926291</v>
      </c>
      <c r="E22">
        <v>1</v>
      </c>
      <c r="F22">
        <v>1</v>
      </c>
      <c r="G22">
        <v>1</v>
      </c>
      <c r="H22">
        <v>1</v>
      </c>
      <c r="I22" t="s">
        <v>225</v>
      </c>
      <c r="K22" t="s">
        <v>226</v>
      </c>
      <c r="L22">
        <v>1369</v>
      </c>
      <c r="N22">
        <v>1013</v>
      </c>
      <c r="O22" t="s">
        <v>198</v>
      </c>
      <c r="P22" t="s">
        <v>198</v>
      </c>
      <c r="Q22">
        <v>1</v>
      </c>
      <c r="Y22">
        <v>6.877</v>
      </c>
      <c r="AA22">
        <v>0</v>
      </c>
      <c r="AB22">
        <v>0</v>
      </c>
      <c r="AC22">
        <v>0</v>
      </c>
      <c r="AD22">
        <v>7.95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5.98</v>
      </c>
      <c r="AU22" t="s">
        <v>23</v>
      </c>
      <c r="AV22">
        <v>1</v>
      </c>
      <c r="AW22">
        <v>2</v>
      </c>
      <c r="AX22">
        <v>10273827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ROW(Source!A32)</f>
        <v>32</v>
      </c>
      <c r="B23">
        <v>10273828</v>
      </c>
      <c r="C23">
        <v>10273826</v>
      </c>
      <c r="D23">
        <v>4851223</v>
      </c>
      <c r="E23">
        <v>1</v>
      </c>
      <c r="F23">
        <v>1</v>
      </c>
      <c r="G23">
        <v>1</v>
      </c>
      <c r="H23">
        <v>3</v>
      </c>
      <c r="I23" t="s">
        <v>227</v>
      </c>
      <c r="J23" t="s">
        <v>227</v>
      </c>
      <c r="K23" t="s">
        <v>228</v>
      </c>
      <c r="L23">
        <v>1354</v>
      </c>
      <c r="N23">
        <v>1010</v>
      </c>
      <c r="O23" t="s">
        <v>229</v>
      </c>
      <c r="P23" t="s">
        <v>229</v>
      </c>
      <c r="Q23">
        <v>1</v>
      </c>
      <c r="Y23">
        <v>1.6</v>
      </c>
      <c r="AA23">
        <v>4.5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1.6</v>
      </c>
      <c r="AV23">
        <v>0</v>
      </c>
      <c r="AW23">
        <v>2</v>
      </c>
      <c r="AX23">
        <v>10273828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ROW(Source!A32)</f>
        <v>32</v>
      </c>
      <c r="B24">
        <v>10273829</v>
      </c>
      <c r="C24">
        <v>10273826</v>
      </c>
      <c r="D24">
        <v>4852927</v>
      </c>
      <c r="E24">
        <v>1</v>
      </c>
      <c r="F24">
        <v>1</v>
      </c>
      <c r="G24">
        <v>1</v>
      </c>
      <c r="H24">
        <v>3</v>
      </c>
      <c r="I24" t="s">
        <v>230</v>
      </c>
      <c r="J24" t="s">
        <v>230</v>
      </c>
      <c r="K24" t="s">
        <v>231</v>
      </c>
      <c r="L24">
        <v>1346</v>
      </c>
      <c r="N24">
        <v>1009</v>
      </c>
      <c r="O24" t="s">
        <v>232</v>
      </c>
      <c r="P24" t="s">
        <v>232</v>
      </c>
      <c r="Q24">
        <v>1</v>
      </c>
      <c r="Y24">
        <v>0.1</v>
      </c>
      <c r="AA24">
        <v>1.82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0.1</v>
      </c>
      <c r="AV24">
        <v>0</v>
      </c>
      <c r="AW24">
        <v>2</v>
      </c>
      <c r="AX24">
        <v>10273829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ROW(Source!A32)</f>
        <v>32</v>
      </c>
      <c r="B25">
        <v>10273830</v>
      </c>
      <c r="C25">
        <v>10273826</v>
      </c>
      <c r="D25">
        <v>4880073</v>
      </c>
      <c r="E25">
        <v>1</v>
      </c>
      <c r="F25">
        <v>1</v>
      </c>
      <c r="G25">
        <v>1</v>
      </c>
      <c r="H25">
        <v>3</v>
      </c>
      <c r="I25" t="s">
        <v>223</v>
      </c>
      <c r="J25" t="s">
        <v>223</v>
      </c>
      <c r="K25" t="s">
        <v>224</v>
      </c>
      <c r="L25">
        <v>1339</v>
      </c>
      <c r="N25">
        <v>1007</v>
      </c>
      <c r="O25" t="s">
        <v>118</v>
      </c>
      <c r="P25" t="s">
        <v>118</v>
      </c>
      <c r="Q25">
        <v>1</v>
      </c>
      <c r="Y25">
        <v>0.07</v>
      </c>
      <c r="AA25">
        <v>2.44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0.07</v>
      </c>
      <c r="AV25">
        <v>0</v>
      </c>
      <c r="AW25">
        <v>2</v>
      </c>
      <c r="AX25">
        <v>10273830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ROW(Source!A33)</f>
        <v>33</v>
      </c>
      <c r="B26">
        <v>10273832</v>
      </c>
      <c r="C26">
        <v>10273831</v>
      </c>
      <c r="D26">
        <v>4924939</v>
      </c>
      <c r="E26">
        <v>1</v>
      </c>
      <c r="F26">
        <v>1</v>
      </c>
      <c r="G26">
        <v>1</v>
      </c>
      <c r="H26">
        <v>1</v>
      </c>
      <c r="I26" t="s">
        <v>196</v>
      </c>
      <c r="K26" t="s">
        <v>197</v>
      </c>
      <c r="L26">
        <v>1369</v>
      </c>
      <c r="N26">
        <v>1013</v>
      </c>
      <c r="O26" t="s">
        <v>198</v>
      </c>
      <c r="P26" t="s">
        <v>198</v>
      </c>
      <c r="Q26">
        <v>1</v>
      </c>
      <c r="Y26">
        <v>1.035</v>
      </c>
      <c r="AA26">
        <v>0</v>
      </c>
      <c r="AB26">
        <v>0</v>
      </c>
      <c r="AC26">
        <v>0</v>
      </c>
      <c r="AD26">
        <v>8.53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0.9</v>
      </c>
      <c r="AU26" t="s">
        <v>23</v>
      </c>
      <c r="AV26">
        <v>1</v>
      </c>
      <c r="AW26">
        <v>2</v>
      </c>
      <c r="AX26">
        <v>10273832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ROW(Source!A34)</f>
        <v>34</v>
      </c>
      <c r="B27">
        <v>10273834</v>
      </c>
      <c r="C27">
        <v>10273833</v>
      </c>
      <c r="D27">
        <v>4924939</v>
      </c>
      <c r="E27">
        <v>1</v>
      </c>
      <c r="F27">
        <v>1</v>
      </c>
      <c r="G27">
        <v>1</v>
      </c>
      <c r="H27">
        <v>1</v>
      </c>
      <c r="I27" t="s">
        <v>196</v>
      </c>
      <c r="K27" t="s">
        <v>197</v>
      </c>
      <c r="L27">
        <v>1369</v>
      </c>
      <c r="N27">
        <v>1013</v>
      </c>
      <c r="O27" t="s">
        <v>198</v>
      </c>
      <c r="P27" t="s">
        <v>198</v>
      </c>
      <c r="Q27">
        <v>1</v>
      </c>
      <c r="Y27">
        <v>1.035</v>
      </c>
      <c r="AA27">
        <v>0</v>
      </c>
      <c r="AB27">
        <v>0</v>
      </c>
      <c r="AC27">
        <v>0</v>
      </c>
      <c r="AD27">
        <v>8.53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0.9</v>
      </c>
      <c r="AU27" t="s">
        <v>23</v>
      </c>
      <c r="AV27">
        <v>1</v>
      </c>
      <c r="AW27">
        <v>2</v>
      </c>
      <c r="AX27">
        <v>10273834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ROW(Source!A35)</f>
        <v>35</v>
      </c>
      <c r="B28">
        <v>10273836</v>
      </c>
      <c r="C28">
        <v>10273835</v>
      </c>
      <c r="D28">
        <v>4926291</v>
      </c>
      <c r="E28">
        <v>1</v>
      </c>
      <c r="F28">
        <v>1</v>
      </c>
      <c r="G28">
        <v>1</v>
      </c>
      <c r="H28">
        <v>1</v>
      </c>
      <c r="I28" t="s">
        <v>225</v>
      </c>
      <c r="K28" t="s">
        <v>226</v>
      </c>
      <c r="L28">
        <v>1369</v>
      </c>
      <c r="N28">
        <v>1013</v>
      </c>
      <c r="O28" t="s">
        <v>198</v>
      </c>
      <c r="P28" t="s">
        <v>198</v>
      </c>
      <c r="Q28">
        <v>1</v>
      </c>
      <c r="Y28">
        <v>6.877</v>
      </c>
      <c r="AA28">
        <v>0</v>
      </c>
      <c r="AB28">
        <v>0</v>
      </c>
      <c r="AC28">
        <v>0</v>
      </c>
      <c r="AD28">
        <v>7.95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5.98</v>
      </c>
      <c r="AU28" t="s">
        <v>23</v>
      </c>
      <c r="AV28">
        <v>1</v>
      </c>
      <c r="AW28">
        <v>2</v>
      </c>
      <c r="AX28">
        <v>10273836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ROW(Source!A35)</f>
        <v>35</v>
      </c>
      <c r="B29">
        <v>10273837</v>
      </c>
      <c r="C29">
        <v>10273835</v>
      </c>
      <c r="D29">
        <v>4851223</v>
      </c>
      <c r="E29">
        <v>1</v>
      </c>
      <c r="F29">
        <v>1</v>
      </c>
      <c r="G29">
        <v>1</v>
      </c>
      <c r="H29">
        <v>3</v>
      </c>
      <c r="I29" t="s">
        <v>227</v>
      </c>
      <c r="J29" t="s">
        <v>227</v>
      </c>
      <c r="K29" t="s">
        <v>228</v>
      </c>
      <c r="L29">
        <v>1354</v>
      </c>
      <c r="N29">
        <v>1010</v>
      </c>
      <c r="O29" t="s">
        <v>229</v>
      </c>
      <c r="P29" t="s">
        <v>229</v>
      </c>
      <c r="Q29">
        <v>1</v>
      </c>
      <c r="Y29">
        <v>1.6</v>
      </c>
      <c r="AA29">
        <v>4.5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1.6</v>
      </c>
      <c r="AV29">
        <v>0</v>
      </c>
      <c r="AW29">
        <v>2</v>
      </c>
      <c r="AX29">
        <v>10273837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ROW(Source!A35)</f>
        <v>35</v>
      </c>
      <c r="B30">
        <v>10273838</v>
      </c>
      <c r="C30">
        <v>10273835</v>
      </c>
      <c r="D30">
        <v>4852927</v>
      </c>
      <c r="E30">
        <v>1</v>
      </c>
      <c r="F30">
        <v>1</v>
      </c>
      <c r="G30">
        <v>1</v>
      </c>
      <c r="H30">
        <v>3</v>
      </c>
      <c r="I30" t="s">
        <v>230</v>
      </c>
      <c r="J30" t="s">
        <v>230</v>
      </c>
      <c r="K30" t="s">
        <v>231</v>
      </c>
      <c r="L30">
        <v>1346</v>
      </c>
      <c r="N30">
        <v>1009</v>
      </c>
      <c r="O30" t="s">
        <v>232</v>
      </c>
      <c r="P30" t="s">
        <v>232</v>
      </c>
      <c r="Q30">
        <v>1</v>
      </c>
      <c r="Y30">
        <v>0.1</v>
      </c>
      <c r="AA30">
        <v>1.82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</v>
      </c>
      <c r="AV30">
        <v>0</v>
      </c>
      <c r="AW30">
        <v>2</v>
      </c>
      <c r="AX30">
        <v>10273838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ROW(Source!A35)</f>
        <v>35</v>
      </c>
      <c r="B31">
        <v>10273839</v>
      </c>
      <c r="C31">
        <v>10273835</v>
      </c>
      <c r="D31">
        <v>4880073</v>
      </c>
      <c r="E31">
        <v>1</v>
      </c>
      <c r="F31">
        <v>1</v>
      </c>
      <c r="G31">
        <v>1</v>
      </c>
      <c r="H31">
        <v>3</v>
      </c>
      <c r="I31" t="s">
        <v>223</v>
      </c>
      <c r="J31" t="s">
        <v>223</v>
      </c>
      <c r="K31" t="s">
        <v>224</v>
      </c>
      <c r="L31">
        <v>1339</v>
      </c>
      <c r="N31">
        <v>1007</v>
      </c>
      <c r="O31" t="s">
        <v>118</v>
      </c>
      <c r="P31" t="s">
        <v>118</v>
      </c>
      <c r="Q31">
        <v>1</v>
      </c>
      <c r="Y31">
        <v>0.07</v>
      </c>
      <c r="AA31">
        <v>2.44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0.07</v>
      </c>
      <c r="AV31">
        <v>0</v>
      </c>
      <c r="AW31">
        <v>2</v>
      </c>
      <c r="AX31">
        <v>10273839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ROW(Source!A36)</f>
        <v>36</v>
      </c>
      <c r="B32">
        <v>10273841</v>
      </c>
      <c r="C32">
        <v>10273840</v>
      </c>
      <c r="D32">
        <v>4923845</v>
      </c>
      <c r="E32">
        <v>1</v>
      </c>
      <c r="F32">
        <v>1</v>
      </c>
      <c r="G32">
        <v>1</v>
      </c>
      <c r="H32">
        <v>1</v>
      </c>
      <c r="I32" t="s">
        <v>219</v>
      </c>
      <c r="K32" t="s">
        <v>220</v>
      </c>
      <c r="L32">
        <v>1369</v>
      </c>
      <c r="N32">
        <v>1013</v>
      </c>
      <c r="O32" t="s">
        <v>198</v>
      </c>
      <c r="P32" t="s">
        <v>198</v>
      </c>
      <c r="Q32">
        <v>1</v>
      </c>
      <c r="Y32">
        <v>167.98049999999998</v>
      </c>
      <c r="AA32">
        <v>0</v>
      </c>
      <c r="AB32">
        <v>0</v>
      </c>
      <c r="AC32">
        <v>0</v>
      </c>
      <c r="AD32">
        <v>8.86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146.07</v>
      </c>
      <c r="AU32" t="s">
        <v>23</v>
      </c>
      <c r="AV32">
        <v>1</v>
      </c>
      <c r="AW32">
        <v>2</v>
      </c>
      <c r="AX32">
        <v>10273847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ROW(Source!A36)</f>
        <v>36</v>
      </c>
      <c r="B33">
        <v>10273842</v>
      </c>
      <c r="C33">
        <v>10273840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29</v>
      </c>
      <c r="K33" t="s">
        <v>199</v>
      </c>
      <c r="L33">
        <v>608254</v>
      </c>
      <c r="N33">
        <v>1013</v>
      </c>
      <c r="O33" t="s">
        <v>200</v>
      </c>
      <c r="P33" t="s">
        <v>200</v>
      </c>
      <c r="Q33">
        <v>1</v>
      </c>
      <c r="Y33">
        <v>0.8375</v>
      </c>
      <c r="AA33">
        <v>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0.67</v>
      </c>
      <c r="AU33" t="s">
        <v>22</v>
      </c>
      <c r="AV33">
        <v>2</v>
      </c>
      <c r="AW33">
        <v>2</v>
      </c>
      <c r="AX33">
        <v>10273848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ROW(Source!A36)</f>
        <v>36</v>
      </c>
      <c r="B34">
        <v>10273843</v>
      </c>
      <c r="C34">
        <v>10273840</v>
      </c>
      <c r="D34">
        <v>4903820</v>
      </c>
      <c r="E34">
        <v>1</v>
      </c>
      <c r="F34">
        <v>1</v>
      </c>
      <c r="G34">
        <v>1</v>
      </c>
      <c r="H34">
        <v>2</v>
      </c>
      <c r="I34" t="s">
        <v>201</v>
      </c>
      <c r="J34" t="s">
        <v>202</v>
      </c>
      <c r="K34" t="s">
        <v>203</v>
      </c>
      <c r="L34">
        <v>1368</v>
      </c>
      <c r="N34">
        <v>1011</v>
      </c>
      <c r="O34" t="s">
        <v>204</v>
      </c>
      <c r="P34" t="s">
        <v>204</v>
      </c>
      <c r="Q34">
        <v>1</v>
      </c>
      <c r="Y34">
        <v>0.8375</v>
      </c>
      <c r="AA34">
        <v>0</v>
      </c>
      <c r="AB34">
        <v>20</v>
      </c>
      <c r="AC34">
        <v>13.5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0.67</v>
      </c>
      <c r="AU34" t="s">
        <v>22</v>
      </c>
      <c r="AV34">
        <v>0</v>
      </c>
      <c r="AW34">
        <v>2</v>
      </c>
      <c r="AX34">
        <v>10273849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ROW(Source!A36)</f>
        <v>36</v>
      </c>
      <c r="B35">
        <v>10273844</v>
      </c>
      <c r="C35">
        <v>10273840</v>
      </c>
      <c r="D35">
        <v>4877575</v>
      </c>
      <c r="E35">
        <v>1</v>
      </c>
      <c r="F35">
        <v>1</v>
      </c>
      <c r="G35">
        <v>1</v>
      </c>
      <c r="H35">
        <v>3</v>
      </c>
      <c r="I35" t="s">
        <v>221</v>
      </c>
      <c r="J35" t="s">
        <v>221</v>
      </c>
      <c r="K35" t="s">
        <v>222</v>
      </c>
      <c r="L35">
        <v>1339</v>
      </c>
      <c r="N35">
        <v>1007</v>
      </c>
      <c r="O35" t="s">
        <v>118</v>
      </c>
      <c r="P35" t="s">
        <v>118</v>
      </c>
      <c r="Q35">
        <v>1</v>
      </c>
      <c r="Y35">
        <v>2.2</v>
      </c>
      <c r="AA35">
        <v>510.4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2.2</v>
      </c>
      <c r="AV35">
        <v>0</v>
      </c>
      <c r="AW35">
        <v>2</v>
      </c>
      <c r="AX35">
        <v>10273850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ROW(Source!A36)</f>
        <v>36</v>
      </c>
      <c r="B36">
        <v>10273845</v>
      </c>
      <c r="C36">
        <v>10273840</v>
      </c>
      <c r="D36">
        <v>4880073</v>
      </c>
      <c r="E36">
        <v>1</v>
      </c>
      <c r="F36">
        <v>1</v>
      </c>
      <c r="G36">
        <v>1</v>
      </c>
      <c r="H36">
        <v>3</v>
      </c>
      <c r="I36" t="s">
        <v>223</v>
      </c>
      <c r="J36" t="s">
        <v>223</v>
      </c>
      <c r="K36" t="s">
        <v>224</v>
      </c>
      <c r="L36">
        <v>1339</v>
      </c>
      <c r="N36">
        <v>1007</v>
      </c>
      <c r="O36" t="s">
        <v>118</v>
      </c>
      <c r="P36" t="s">
        <v>118</v>
      </c>
      <c r="Q36">
        <v>1</v>
      </c>
      <c r="Y36">
        <v>0.35</v>
      </c>
      <c r="AA36">
        <v>2.44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0.35</v>
      </c>
      <c r="AV36">
        <v>0</v>
      </c>
      <c r="AW36">
        <v>2</v>
      </c>
      <c r="AX36">
        <v>10273851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ROW(Source!A36)</f>
        <v>36</v>
      </c>
      <c r="B37">
        <v>10273846</v>
      </c>
      <c r="C37">
        <v>10273840</v>
      </c>
      <c r="D37">
        <v>4903266</v>
      </c>
      <c r="E37">
        <v>1</v>
      </c>
      <c r="F37">
        <v>1</v>
      </c>
      <c r="G37">
        <v>1</v>
      </c>
      <c r="H37">
        <v>3</v>
      </c>
      <c r="I37" t="s">
        <v>211</v>
      </c>
      <c r="J37" t="s">
        <v>211</v>
      </c>
      <c r="K37" t="s">
        <v>212</v>
      </c>
      <c r="L37">
        <v>1348</v>
      </c>
      <c r="N37">
        <v>1009</v>
      </c>
      <c r="O37" t="s">
        <v>213</v>
      </c>
      <c r="P37" t="s">
        <v>213</v>
      </c>
      <c r="Q37">
        <v>1000</v>
      </c>
      <c r="Y37">
        <v>3.38</v>
      </c>
      <c r="AA37">
        <v>0</v>
      </c>
      <c r="AB37">
        <v>0</v>
      </c>
      <c r="AC37">
        <v>0</v>
      </c>
      <c r="AD37">
        <v>0</v>
      </c>
      <c r="AN37">
        <v>1</v>
      </c>
      <c r="AO37">
        <v>1</v>
      </c>
      <c r="AP37">
        <v>0</v>
      </c>
      <c r="AQ37">
        <v>0</v>
      </c>
      <c r="AR37">
        <v>0</v>
      </c>
      <c r="AT37">
        <v>3.38</v>
      </c>
      <c r="AV37">
        <v>0</v>
      </c>
      <c r="AW37">
        <v>2</v>
      </c>
      <c r="AX37">
        <v>10273852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ROW(Source!A37)</f>
        <v>37</v>
      </c>
      <c r="B38">
        <v>10273860</v>
      </c>
      <c r="C38">
        <v>10273859</v>
      </c>
      <c r="D38">
        <v>4990778</v>
      </c>
      <c r="E38">
        <v>1</v>
      </c>
      <c r="F38">
        <v>1</v>
      </c>
      <c r="G38">
        <v>1</v>
      </c>
      <c r="H38">
        <v>1</v>
      </c>
      <c r="I38" t="s">
        <v>233</v>
      </c>
      <c r="K38" t="s">
        <v>234</v>
      </c>
      <c r="L38">
        <v>1369</v>
      </c>
      <c r="N38">
        <v>1013</v>
      </c>
      <c r="O38" t="s">
        <v>198</v>
      </c>
      <c r="P38" t="s">
        <v>198</v>
      </c>
      <c r="Q38">
        <v>1</v>
      </c>
      <c r="Y38">
        <v>246.46799999999996</v>
      </c>
      <c r="AA38">
        <v>0</v>
      </c>
      <c r="AB38">
        <v>0</v>
      </c>
      <c r="AC38">
        <v>0</v>
      </c>
      <c r="AD38">
        <v>7.25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214.32</v>
      </c>
      <c r="AU38" t="s">
        <v>23</v>
      </c>
      <c r="AV38">
        <v>1</v>
      </c>
      <c r="AW38">
        <v>2</v>
      </c>
      <c r="AX38">
        <v>10273860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ROW(Source!A37)</f>
        <v>37</v>
      </c>
      <c r="B39">
        <v>10273861</v>
      </c>
      <c r="C39">
        <v>10273859</v>
      </c>
      <c r="D39">
        <v>4903266</v>
      </c>
      <c r="E39">
        <v>1</v>
      </c>
      <c r="F39">
        <v>1</v>
      </c>
      <c r="G39">
        <v>1</v>
      </c>
      <c r="H39">
        <v>3</v>
      </c>
      <c r="I39" t="s">
        <v>211</v>
      </c>
      <c r="J39" t="s">
        <v>211</v>
      </c>
      <c r="K39" t="s">
        <v>212</v>
      </c>
      <c r="L39">
        <v>1348</v>
      </c>
      <c r="N39">
        <v>1009</v>
      </c>
      <c r="O39" t="s">
        <v>213</v>
      </c>
      <c r="P39" t="s">
        <v>213</v>
      </c>
      <c r="Q39">
        <v>1000</v>
      </c>
      <c r="Y39">
        <v>100</v>
      </c>
      <c r="AA39">
        <v>0</v>
      </c>
      <c r="AB39">
        <v>0</v>
      </c>
      <c r="AC39">
        <v>0</v>
      </c>
      <c r="AD39">
        <v>0</v>
      </c>
      <c r="AN39">
        <v>1</v>
      </c>
      <c r="AO39">
        <v>1</v>
      </c>
      <c r="AP39">
        <v>0</v>
      </c>
      <c r="AQ39">
        <v>0</v>
      </c>
      <c r="AR39">
        <v>0</v>
      </c>
      <c r="AT39">
        <v>100</v>
      </c>
      <c r="AV39">
        <v>0</v>
      </c>
      <c r="AW39">
        <v>2</v>
      </c>
      <c r="AX39">
        <v>10273861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ROW(Source!A61)</f>
        <v>61</v>
      </c>
      <c r="B40">
        <v>10273919</v>
      </c>
      <c r="C40">
        <v>10273918</v>
      </c>
      <c r="D40">
        <v>4928768</v>
      </c>
      <c r="E40">
        <v>1</v>
      </c>
      <c r="F40">
        <v>1</v>
      </c>
      <c r="G40">
        <v>1</v>
      </c>
      <c r="H40">
        <v>1</v>
      </c>
      <c r="I40" t="s">
        <v>235</v>
      </c>
      <c r="K40" t="s">
        <v>236</v>
      </c>
      <c r="L40">
        <v>1369</v>
      </c>
      <c r="N40">
        <v>1013</v>
      </c>
      <c r="O40" t="s">
        <v>198</v>
      </c>
      <c r="P40" t="s">
        <v>198</v>
      </c>
      <c r="Q40">
        <v>1</v>
      </c>
      <c r="Y40">
        <v>41.4</v>
      </c>
      <c r="AA40">
        <v>0</v>
      </c>
      <c r="AB40">
        <v>0</v>
      </c>
      <c r="AC40">
        <v>0</v>
      </c>
      <c r="AD40">
        <v>9.63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36</v>
      </c>
      <c r="AU40" t="s">
        <v>23</v>
      </c>
      <c r="AV40">
        <v>1</v>
      </c>
      <c r="AW40">
        <v>2</v>
      </c>
      <c r="AX40">
        <v>10273919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ROW(Source!A61)</f>
        <v>61</v>
      </c>
      <c r="B41">
        <v>10273920</v>
      </c>
      <c r="C41">
        <v>10273918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29</v>
      </c>
      <c r="K41" t="s">
        <v>199</v>
      </c>
      <c r="L41">
        <v>608254</v>
      </c>
      <c r="N41">
        <v>1013</v>
      </c>
      <c r="O41" t="s">
        <v>200</v>
      </c>
      <c r="P41" t="s">
        <v>200</v>
      </c>
      <c r="Q41">
        <v>1</v>
      </c>
      <c r="Y41">
        <v>15.95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12.76</v>
      </c>
      <c r="AU41" t="s">
        <v>22</v>
      </c>
      <c r="AV41">
        <v>2</v>
      </c>
      <c r="AW41">
        <v>2</v>
      </c>
      <c r="AX41">
        <v>10273920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ROW(Source!A61)</f>
        <v>61</v>
      </c>
      <c r="B42">
        <v>10273921</v>
      </c>
      <c r="C42">
        <v>10273918</v>
      </c>
      <c r="D42">
        <v>4906163</v>
      </c>
      <c r="E42">
        <v>1</v>
      </c>
      <c r="F42">
        <v>1</v>
      </c>
      <c r="G42">
        <v>1</v>
      </c>
      <c r="H42">
        <v>2</v>
      </c>
      <c r="I42" t="s">
        <v>237</v>
      </c>
      <c r="J42" t="s">
        <v>238</v>
      </c>
      <c r="K42" t="s">
        <v>239</v>
      </c>
      <c r="L42">
        <v>1368</v>
      </c>
      <c r="N42">
        <v>1011</v>
      </c>
      <c r="O42" t="s">
        <v>204</v>
      </c>
      <c r="P42" t="s">
        <v>204</v>
      </c>
      <c r="Q42">
        <v>1</v>
      </c>
      <c r="Y42">
        <v>15.95</v>
      </c>
      <c r="AA42">
        <v>0</v>
      </c>
      <c r="AB42">
        <v>17.3</v>
      </c>
      <c r="AC42">
        <v>11.6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12.76</v>
      </c>
      <c r="AU42" t="s">
        <v>22</v>
      </c>
      <c r="AV42">
        <v>0</v>
      </c>
      <c r="AW42">
        <v>2</v>
      </c>
      <c r="AX42">
        <v>10273921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ROW(Source!A61)</f>
        <v>61</v>
      </c>
      <c r="B43">
        <v>10273922</v>
      </c>
      <c r="C43">
        <v>10273918</v>
      </c>
      <c r="D43">
        <v>4854244</v>
      </c>
      <c r="E43">
        <v>1</v>
      </c>
      <c r="F43">
        <v>1</v>
      </c>
      <c r="G43">
        <v>1</v>
      </c>
      <c r="H43">
        <v>3</v>
      </c>
      <c r="I43" t="s">
        <v>240</v>
      </c>
      <c r="J43" t="s">
        <v>240</v>
      </c>
      <c r="K43" t="s">
        <v>241</v>
      </c>
      <c r="L43">
        <v>1339</v>
      </c>
      <c r="N43">
        <v>1007</v>
      </c>
      <c r="O43" t="s">
        <v>118</v>
      </c>
      <c r="P43" t="s">
        <v>118</v>
      </c>
      <c r="Q43">
        <v>1</v>
      </c>
      <c r="Y43">
        <v>0.15</v>
      </c>
      <c r="AA43">
        <v>775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0.15</v>
      </c>
      <c r="AV43">
        <v>0</v>
      </c>
      <c r="AW43">
        <v>2</v>
      </c>
      <c r="AX43">
        <v>10273922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ROW(Source!A61)</f>
        <v>61</v>
      </c>
      <c r="B44">
        <v>10273923</v>
      </c>
      <c r="C44">
        <v>10273918</v>
      </c>
      <c r="D44">
        <v>4876629</v>
      </c>
      <c r="E44">
        <v>1</v>
      </c>
      <c r="F44">
        <v>1</v>
      </c>
      <c r="G44">
        <v>1</v>
      </c>
      <c r="H44">
        <v>3</v>
      </c>
      <c r="I44" t="s">
        <v>242</v>
      </c>
      <c r="J44" t="s">
        <v>242</v>
      </c>
      <c r="K44" t="s">
        <v>243</v>
      </c>
      <c r="L44">
        <v>1339</v>
      </c>
      <c r="N44">
        <v>1007</v>
      </c>
      <c r="O44" t="s">
        <v>118</v>
      </c>
      <c r="P44" t="s">
        <v>118</v>
      </c>
      <c r="Q44">
        <v>1</v>
      </c>
      <c r="Y44">
        <v>20.4</v>
      </c>
      <c r="AA44">
        <v>665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20.4</v>
      </c>
      <c r="AV44">
        <v>0</v>
      </c>
      <c r="AW44">
        <v>2</v>
      </c>
      <c r="AX44">
        <v>10273923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ROW(Source!A61)</f>
        <v>61</v>
      </c>
      <c r="B45">
        <v>10273924</v>
      </c>
      <c r="C45">
        <v>10273918</v>
      </c>
      <c r="D45">
        <v>4880073</v>
      </c>
      <c r="E45">
        <v>1</v>
      </c>
      <c r="F45">
        <v>1</v>
      </c>
      <c r="G45">
        <v>1</v>
      </c>
      <c r="H45">
        <v>3</v>
      </c>
      <c r="I45" t="s">
        <v>223</v>
      </c>
      <c r="J45" t="s">
        <v>223</v>
      </c>
      <c r="K45" t="s">
        <v>224</v>
      </c>
      <c r="L45">
        <v>1339</v>
      </c>
      <c r="N45">
        <v>1007</v>
      </c>
      <c r="O45" t="s">
        <v>118</v>
      </c>
      <c r="P45" t="s">
        <v>118</v>
      </c>
      <c r="Q45">
        <v>1</v>
      </c>
      <c r="Y45">
        <v>0.5</v>
      </c>
      <c r="AA45">
        <v>2.44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0.5</v>
      </c>
      <c r="AV45">
        <v>0</v>
      </c>
      <c r="AW45">
        <v>2</v>
      </c>
      <c r="AX45">
        <v>10273924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ROW(Source!A81)</f>
        <v>81</v>
      </c>
      <c r="B46">
        <v>10273962</v>
      </c>
      <c r="C46">
        <v>10273961</v>
      </c>
      <c r="D46">
        <v>4925010</v>
      </c>
      <c r="E46">
        <v>1</v>
      </c>
      <c r="F46">
        <v>1</v>
      </c>
      <c r="G46">
        <v>1</v>
      </c>
      <c r="H46">
        <v>1</v>
      </c>
      <c r="I46" t="s">
        <v>244</v>
      </c>
      <c r="K46" t="s">
        <v>245</v>
      </c>
      <c r="L46">
        <v>1369</v>
      </c>
      <c r="N46">
        <v>1013</v>
      </c>
      <c r="O46" t="s">
        <v>198</v>
      </c>
      <c r="P46" t="s">
        <v>198</v>
      </c>
      <c r="Q46">
        <v>1</v>
      </c>
      <c r="Y46">
        <v>5.8075</v>
      </c>
      <c r="AA46">
        <v>0</v>
      </c>
      <c r="AB46">
        <v>0</v>
      </c>
      <c r="AC46">
        <v>0</v>
      </c>
      <c r="AD46">
        <v>8.31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5.05</v>
      </c>
      <c r="AU46" t="s">
        <v>23</v>
      </c>
      <c r="AV46">
        <v>1</v>
      </c>
      <c r="AW46">
        <v>2</v>
      </c>
      <c r="AX46">
        <v>10273969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ROW(Source!A81)</f>
        <v>81</v>
      </c>
      <c r="B47">
        <v>10273963</v>
      </c>
      <c r="C47">
        <v>10273961</v>
      </c>
      <c r="D47">
        <v>121548</v>
      </c>
      <c r="E47">
        <v>1</v>
      </c>
      <c r="F47">
        <v>1</v>
      </c>
      <c r="G47">
        <v>1</v>
      </c>
      <c r="H47">
        <v>1</v>
      </c>
      <c r="I47" t="s">
        <v>29</v>
      </c>
      <c r="K47" t="s">
        <v>199</v>
      </c>
      <c r="L47">
        <v>608254</v>
      </c>
      <c r="N47">
        <v>1013</v>
      </c>
      <c r="O47" t="s">
        <v>200</v>
      </c>
      <c r="P47" t="s">
        <v>200</v>
      </c>
      <c r="Q47">
        <v>1</v>
      </c>
      <c r="Y47">
        <v>0.4375</v>
      </c>
      <c r="AA47">
        <v>0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0.35</v>
      </c>
      <c r="AU47" t="s">
        <v>22</v>
      </c>
      <c r="AV47">
        <v>2</v>
      </c>
      <c r="AW47">
        <v>2</v>
      </c>
      <c r="AX47">
        <v>10273970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ROW(Source!A81)</f>
        <v>81</v>
      </c>
      <c r="B48">
        <v>10273964</v>
      </c>
      <c r="C48">
        <v>10273961</v>
      </c>
      <c r="D48">
        <v>4903360</v>
      </c>
      <c r="E48">
        <v>1</v>
      </c>
      <c r="F48">
        <v>1</v>
      </c>
      <c r="G48">
        <v>1</v>
      </c>
      <c r="H48">
        <v>2</v>
      </c>
      <c r="I48" t="s">
        <v>246</v>
      </c>
      <c r="J48" t="s">
        <v>247</v>
      </c>
      <c r="K48" t="s">
        <v>248</v>
      </c>
      <c r="L48">
        <v>1368</v>
      </c>
      <c r="N48">
        <v>1011</v>
      </c>
      <c r="O48" t="s">
        <v>204</v>
      </c>
      <c r="P48" t="s">
        <v>204</v>
      </c>
      <c r="Q48">
        <v>1</v>
      </c>
      <c r="Y48">
        <v>0.4375</v>
      </c>
      <c r="AA48">
        <v>0</v>
      </c>
      <c r="AB48">
        <v>86.4</v>
      </c>
      <c r="AC48">
        <v>13.5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0.35</v>
      </c>
      <c r="AU48" t="s">
        <v>22</v>
      </c>
      <c r="AV48">
        <v>0</v>
      </c>
      <c r="AW48">
        <v>2</v>
      </c>
      <c r="AX48">
        <v>10273971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ROW(Source!A81)</f>
        <v>81</v>
      </c>
      <c r="B49">
        <v>10273965</v>
      </c>
      <c r="C49">
        <v>10273961</v>
      </c>
      <c r="D49">
        <v>4854067</v>
      </c>
      <c r="E49">
        <v>1</v>
      </c>
      <c r="F49">
        <v>1</v>
      </c>
      <c r="G49">
        <v>1</v>
      </c>
      <c r="H49">
        <v>3</v>
      </c>
      <c r="I49" t="s">
        <v>249</v>
      </c>
      <c r="J49" t="s">
        <v>249</v>
      </c>
      <c r="K49" t="s">
        <v>250</v>
      </c>
      <c r="L49">
        <v>1339</v>
      </c>
      <c r="N49">
        <v>1007</v>
      </c>
      <c r="O49" t="s">
        <v>118</v>
      </c>
      <c r="P49" t="s">
        <v>118</v>
      </c>
      <c r="Q49">
        <v>1</v>
      </c>
      <c r="Y49">
        <v>0.0005</v>
      </c>
      <c r="AA49">
        <v>1056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0.0005</v>
      </c>
      <c r="AV49">
        <v>0</v>
      </c>
      <c r="AW49">
        <v>2</v>
      </c>
      <c r="AX49">
        <v>10273972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ROW(Source!A81)</f>
        <v>81</v>
      </c>
      <c r="B50">
        <v>10273966</v>
      </c>
      <c r="C50">
        <v>10273961</v>
      </c>
      <c r="D50">
        <v>4877532</v>
      </c>
      <c r="E50">
        <v>1</v>
      </c>
      <c r="F50">
        <v>1</v>
      </c>
      <c r="G50">
        <v>1</v>
      </c>
      <c r="H50">
        <v>3</v>
      </c>
      <c r="I50" t="s">
        <v>251</v>
      </c>
      <c r="J50" t="s">
        <v>251</v>
      </c>
      <c r="K50" t="s">
        <v>252</v>
      </c>
      <c r="L50">
        <v>1339</v>
      </c>
      <c r="N50">
        <v>1007</v>
      </c>
      <c r="O50" t="s">
        <v>118</v>
      </c>
      <c r="P50" t="s">
        <v>118</v>
      </c>
      <c r="Q50">
        <v>1</v>
      </c>
      <c r="Y50">
        <v>0.234</v>
      </c>
      <c r="AA50">
        <v>519.8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0.234</v>
      </c>
      <c r="AV50">
        <v>0</v>
      </c>
      <c r="AW50">
        <v>2</v>
      </c>
      <c r="AX50">
        <v>10273973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ROW(Source!A81)</f>
        <v>81</v>
      </c>
      <c r="B51">
        <v>10273967</v>
      </c>
      <c r="C51">
        <v>10273961</v>
      </c>
      <c r="D51">
        <v>4878261</v>
      </c>
      <c r="E51">
        <v>1</v>
      </c>
      <c r="F51">
        <v>1</v>
      </c>
      <c r="G51">
        <v>1</v>
      </c>
      <c r="H51">
        <v>3</v>
      </c>
      <c r="I51" t="s">
        <v>253</v>
      </c>
      <c r="J51" t="s">
        <v>253</v>
      </c>
      <c r="K51" t="s">
        <v>254</v>
      </c>
      <c r="L51">
        <v>1356</v>
      </c>
      <c r="N51">
        <v>1010</v>
      </c>
      <c r="O51" t="s">
        <v>255</v>
      </c>
      <c r="P51" t="s">
        <v>255</v>
      </c>
      <c r="Q51">
        <v>1000</v>
      </c>
      <c r="Y51">
        <v>0.395</v>
      </c>
      <c r="AA51">
        <v>1752.6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0.395</v>
      </c>
      <c r="AV51">
        <v>0</v>
      </c>
      <c r="AW51">
        <v>2</v>
      </c>
      <c r="AX51">
        <v>10273974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ROW(Source!A81)</f>
        <v>81</v>
      </c>
      <c r="B52">
        <v>10273968</v>
      </c>
      <c r="C52">
        <v>10273961</v>
      </c>
      <c r="D52">
        <v>4880073</v>
      </c>
      <c r="E52">
        <v>1</v>
      </c>
      <c r="F52">
        <v>1</v>
      </c>
      <c r="G52">
        <v>1</v>
      </c>
      <c r="H52">
        <v>3</v>
      </c>
      <c r="I52" t="s">
        <v>223</v>
      </c>
      <c r="J52" t="s">
        <v>223</v>
      </c>
      <c r="K52" t="s">
        <v>224</v>
      </c>
      <c r="L52">
        <v>1339</v>
      </c>
      <c r="N52">
        <v>1007</v>
      </c>
      <c r="O52" t="s">
        <v>118</v>
      </c>
      <c r="P52" t="s">
        <v>118</v>
      </c>
      <c r="Q52">
        <v>1</v>
      </c>
      <c r="Y52">
        <v>0.44</v>
      </c>
      <c r="AA52">
        <v>2.44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0.44</v>
      </c>
      <c r="AV52">
        <v>0</v>
      </c>
      <c r="AW52">
        <v>2</v>
      </c>
      <c r="AX52">
        <v>10273975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ROW(Source!A82)</f>
        <v>82</v>
      </c>
      <c r="B53">
        <v>10274053</v>
      </c>
      <c r="C53">
        <v>10274052</v>
      </c>
      <c r="D53">
        <v>4927319</v>
      </c>
      <c r="E53">
        <v>1</v>
      </c>
      <c r="F53">
        <v>1</v>
      </c>
      <c r="G53">
        <v>1</v>
      </c>
      <c r="H53">
        <v>1</v>
      </c>
      <c r="I53" t="s">
        <v>256</v>
      </c>
      <c r="K53" t="s">
        <v>257</v>
      </c>
      <c r="L53">
        <v>1369</v>
      </c>
      <c r="N53">
        <v>1013</v>
      </c>
      <c r="O53" t="s">
        <v>198</v>
      </c>
      <c r="P53" t="s">
        <v>198</v>
      </c>
      <c r="Q53">
        <v>1</v>
      </c>
      <c r="Y53">
        <v>1831.95</v>
      </c>
      <c r="AA53">
        <v>0</v>
      </c>
      <c r="AB53">
        <v>0</v>
      </c>
      <c r="AC53">
        <v>0</v>
      </c>
      <c r="AD53">
        <v>8.64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1593</v>
      </c>
      <c r="AU53" t="s">
        <v>23</v>
      </c>
      <c r="AV53">
        <v>1</v>
      </c>
      <c r="AW53">
        <v>2</v>
      </c>
      <c r="AX53">
        <v>10274053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ROW(Source!A82)</f>
        <v>82</v>
      </c>
      <c r="B54">
        <v>10274054</v>
      </c>
      <c r="C54">
        <v>10274052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29</v>
      </c>
      <c r="K54" t="s">
        <v>199</v>
      </c>
      <c r="L54">
        <v>608254</v>
      </c>
      <c r="N54">
        <v>1013</v>
      </c>
      <c r="O54" t="s">
        <v>200</v>
      </c>
      <c r="P54" t="s">
        <v>200</v>
      </c>
      <c r="Q54">
        <v>1</v>
      </c>
      <c r="Y54">
        <v>83.7375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66.99</v>
      </c>
      <c r="AU54" t="s">
        <v>22</v>
      </c>
      <c r="AV54">
        <v>2</v>
      </c>
      <c r="AW54">
        <v>2</v>
      </c>
      <c r="AX54">
        <v>10274054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ROW(Source!A82)</f>
        <v>82</v>
      </c>
      <c r="B55">
        <v>10274055</v>
      </c>
      <c r="C55">
        <v>10274052</v>
      </c>
      <c r="D55">
        <v>4903360</v>
      </c>
      <c r="E55">
        <v>1</v>
      </c>
      <c r="F55">
        <v>1</v>
      </c>
      <c r="G55">
        <v>1</v>
      </c>
      <c r="H55">
        <v>2</v>
      </c>
      <c r="I55" t="s">
        <v>246</v>
      </c>
      <c r="J55" t="s">
        <v>247</v>
      </c>
      <c r="K55" t="s">
        <v>248</v>
      </c>
      <c r="L55">
        <v>1368</v>
      </c>
      <c r="N55">
        <v>1011</v>
      </c>
      <c r="O55" t="s">
        <v>204</v>
      </c>
      <c r="P55" t="s">
        <v>204</v>
      </c>
      <c r="Q55">
        <v>1</v>
      </c>
      <c r="Y55">
        <v>79.725</v>
      </c>
      <c r="AA55">
        <v>0</v>
      </c>
      <c r="AB55">
        <v>86.4</v>
      </c>
      <c r="AC55">
        <v>13.5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63.78</v>
      </c>
      <c r="AU55" t="s">
        <v>22</v>
      </c>
      <c r="AV55">
        <v>0</v>
      </c>
      <c r="AW55">
        <v>2</v>
      </c>
      <c r="AX55">
        <v>10274055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ROW(Source!A82)</f>
        <v>82</v>
      </c>
      <c r="B56">
        <v>10274056</v>
      </c>
      <c r="C56">
        <v>10274052</v>
      </c>
      <c r="D56">
        <v>4903537</v>
      </c>
      <c r="E56">
        <v>1</v>
      </c>
      <c r="F56">
        <v>1</v>
      </c>
      <c r="G56">
        <v>1</v>
      </c>
      <c r="H56">
        <v>2</v>
      </c>
      <c r="I56" t="s">
        <v>216</v>
      </c>
      <c r="J56" t="s">
        <v>217</v>
      </c>
      <c r="K56" t="s">
        <v>218</v>
      </c>
      <c r="L56">
        <v>1368</v>
      </c>
      <c r="N56">
        <v>1011</v>
      </c>
      <c r="O56" t="s">
        <v>204</v>
      </c>
      <c r="P56" t="s">
        <v>204</v>
      </c>
      <c r="Q56">
        <v>1</v>
      </c>
      <c r="Y56">
        <v>1.5</v>
      </c>
      <c r="AA56">
        <v>0</v>
      </c>
      <c r="AB56">
        <v>112</v>
      </c>
      <c r="AC56">
        <v>13.5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1.2</v>
      </c>
      <c r="AU56" t="s">
        <v>22</v>
      </c>
      <c r="AV56">
        <v>0</v>
      </c>
      <c r="AW56">
        <v>2</v>
      </c>
      <c r="AX56">
        <v>10274056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ROW(Source!A82)</f>
        <v>82</v>
      </c>
      <c r="B57">
        <v>10274057</v>
      </c>
      <c r="C57">
        <v>10274052</v>
      </c>
      <c r="D57">
        <v>4903698</v>
      </c>
      <c r="E57">
        <v>1</v>
      </c>
      <c r="F57">
        <v>1</v>
      </c>
      <c r="G57">
        <v>1</v>
      </c>
      <c r="H57">
        <v>2</v>
      </c>
      <c r="I57" t="s">
        <v>258</v>
      </c>
      <c r="J57" t="s">
        <v>259</v>
      </c>
      <c r="K57" t="s">
        <v>260</v>
      </c>
      <c r="L57">
        <v>1368</v>
      </c>
      <c r="N57">
        <v>1011</v>
      </c>
      <c r="O57" t="s">
        <v>204</v>
      </c>
      <c r="P57" t="s">
        <v>204</v>
      </c>
      <c r="Q57">
        <v>1</v>
      </c>
      <c r="Y57">
        <v>0.3375</v>
      </c>
      <c r="AA57">
        <v>0</v>
      </c>
      <c r="AB57">
        <v>90</v>
      </c>
      <c r="AC57">
        <v>10.06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0.27</v>
      </c>
      <c r="AU57" t="s">
        <v>22</v>
      </c>
      <c r="AV57">
        <v>0</v>
      </c>
      <c r="AW57">
        <v>2</v>
      </c>
      <c r="AX57">
        <v>10274057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ROW(Source!A82)</f>
        <v>82</v>
      </c>
      <c r="B58">
        <v>10274058</v>
      </c>
      <c r="C58">
        <v>10274052</v>
      </c>
      <c r="D58">
        <v>4903928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204</v>
      </c>
      <c r="P58" t="s">
        <v>204</v>
      </c>
      <c r="Q58">
        <v>1</v>
      </c>
      <c r="Y58">
        <v>239.4875</v>
      </c>
      <c r="AA58">
        <v>0</v>
      </c>
      <c r="AB58">
        <v>8.1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191.59</v>
      </c>
      <c r="AU58" t="s">
        <v>22</v>
      </c>
      <c r="AV58">
        <v>0</v>
      </c>
      <c r="AW58">
        <v>2</v>
      </c>
      <c r="AX58">
        <v>10274058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ROW(Source!A82)</f>
        <v>82</v>
      </c>
      <c r="B59">
        <v>10274059</v>
      </c>
      <c r="C59">
        <v>10274052</v>
      </c>
      <c r="D59">
        <v>4904650</v>
      </c>
      <c r="E59">
        <v>1</v>
      </c>
      <c r="F59">
        <v>1</v>
      </c>
      <c r="G59">
        <v>1</v>
      </c>
      <c r="H59">
        <v>2</v>
      </c>
      <c r="I59" t="s">
        <v>264</v>
      </c>
      <c r="J59" t="s">
        <v>265</v>
      </c>
      <c r="K59" t="s">
        <v>266</v>
      </c>
      <c r="L59">
        <v>1368</v>
      </c>
      <c r="N59">
        <v>1011</v>
      </c>
      <c r="O59" t="s">
        <v>204</v>
      </c>
      <c r="P59" t="s">
        <v>204</v>
      </c>
      <c r="Q59">
        <v>1</v>
      </c>
      <c r="Y59">
        <v>97.4375</v>
      </c>
      <c r="AA59">
        <v>0</v>
      </c>
      <c r="AB59">
        <v>1.9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77.95</v>
      </c>
      <c r="AU59" t="s">
        <v>22</v>
      </c>
      <c r="AV59">
        <v>0</v>
      </c>
      <c r="AW59">
        <v>2</v>
      </c>
      <c r="AX59">
        <v>10274059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ROW(Source!A82)</f>
        <v>82</v>
      </c>
      <c r="B60">
        <v>10274060</v>
      </c>
      <c r="C60">
        <v>10274052</v>
      </c>
      <c r="D60">
        <v>4906147</v>
      </c>
      <c r="E60">
        <v>1</v>
      </c>
      <c r="F60">
        <v>1</v>
      </c>
      <c r="G60">
        <v>1</v>
      </c>
      <c r="H60">
        <v>2</v>
      </c>
      <c r="I60" t="s">
        <v>267</v>
      </c>
      <c r="J60" t="s">
        <v>268</v>
      </c>
      <c r="K60" t="s">
        <v>269</v>
      </c>
      <c r="L60">
        <v>1368</v>
      </c>
      <c r="N60">
        <v>1011</v>
      </c>
      <c r="O60" t="s">
        <v>204</v>
      </c>
      <c r="P60" t="s">
        <v>204</v>
      </c>
      <c r="Q60">
        <v>1</v>
      </c>
      <c r="Y60">
        <v>7.9</v>
      </c>
      <c r="AA60">
        <v>0</v>
      </c>
      <c r="AB60">
        <v>3.27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6.32</v>
      </c>
      <c r="AU60" t="s">
        <v>22</v>
      </c>
      <c r="AV60">
        <v>0</v>
      </c>
      <c r="AW60">
        <v>2</v>
      </c>
      <c r="AX60">
        <v>10274060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ROW(Source!A82)</f>
        <v>82</v>
      </c>
      <c r="B61">
        <v>10274061</v>
      </c>
      <c r="C61">
        <v>10274052</v>
      </c>
      <c r="D61">
        <v>4906513</v>
      </c>
      <c r="E61">
        <v>1</v>
      </c>
      <c r="F61">
        <v>1</v>
      </c>
      <c r="G61">
        <v>1</v>
      </c>
      <c r="H61">
        <v>2</v>
      </c>
      <c r="I61" t="s">
        <v>270</v>
      </c>
      <c r="J61" t="s">
        <v>271</v>
      </c>
      <c r="K61" t="s">
        <v>272</v>
      </c>
      <c r="L61">
        <v>1368</v>
      </c>
      <c r="N61">
        <v>1011</v>
      </c>
      <c r="O61" t="s">
        <v>204</v>
      </c>
      <c r="P61" t="s">
        <v>204</v>
      </c>
      <c r="Q61">
        <v>1</v>
      </c>
      <c r="Y61">
        <v>2.175</v>
      </c>
      <c r="AA61">
        <v>0</v>
      </c>
      <c r="AB61">
        <v>75.4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1.74</v>
      </c>
      <c r="AU61" t="s">
        <v>22</v>
      </c>
      <c r="AV61">
        <v>0</v>
      </c>
      <c r="AW61">
        <v>2</v>
      </c>
      <c r="AX61">
        <v>10274061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ROW(Source!A82)</f>
        <v>82</v>
      </c>
      <c r="B62">
        <v>10274062</v>
      </c>
      <c r="C62">
        <v>10274052</v>
      </c>
      <c r="D62">
        <v>4850643</v>
      </c>
      <c r="E62">
        <v>1</v>
      </c>
      <c r="F62">
        <v>1</v>
      </c>
      <c r="G62">
        <v>1</v>
      </c>
      <c r="H62">
        <v>3</v>
      </c>
      <c r="I62" t="s">
        <v>273</v>
      </c>
      <c r="J62" t="s">
        <v>273</v>
      </c>
      <c r="K62" t="s">
        <v>274</v>
      </c>
      <c r="L62">
        <v>1348</v>
      </c>
      <c r="N62">
        <v>1009</v>
      </c>
      <c r="O62" t="s">
        <v>213</v>
      </c>
      <c r="P62" t="s">
        <v>213</v>
      </c>
      <c r="Q62">
        <v>1000</v>
      </c>
      <c r="Y62">
        <v>0.077</v>
      </c>
      <c r="AA62">
        <v>734.5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0.077</v>
      </c>
      <c r="AV62">
        <v>0</v>
      </c>
      <c r="AW62">
        <v>2</v>
      </c>
      <c r="AX62">
        <v>10274062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ROW(Source!A82)</f>
        <v>82</v>
      </c>
      <c r="B63">
        <v>10274063</v>
      </c>
      <c r="C63">
        <v>10274052</v>
      </c>
      <c r="D63">
        <v>4851504</v>
      </c>
      <c r="E63">
        <v>1</v>
      </c>
      <c r="F63">
        <v>1</v>
      </c>
      <c r="G63">
        <v>1</v>
      </c>
      <c r="H63">
        <v>3</v>
      </c>
      <c r="I63" t="s">
        <v>275</v>
      </c>
      <c r="J63" t="s">
        <v>275</v>
      </c>
      <c r="K63" t="s">
        <v>276</v>
      </c>
      <c r="L63">
        <v>1348</v>
      </c>
      <c r="N63">
        <v>1009</v>
      </c>
      <c r="O63" t="s">
        <v>213</v>
      </c>
      <c r="P63" t="s">
        <v>213</v>
      </c>
      <c r="Q63">
        <v>1000</v>
      </c>
      <c r="Y63">
        <v>0.25</v>
      </c>
      <c r="AA63">
        <v>4455.2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0.25</v>
      </c>
      <c r="AV63">
        <v>0</v>
      </c>
      <c r="AW63">
        <v>2</v>
      </c>
      <c r="AX63">
        <v>10274063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ROW(Source!A82)</f>
        <v>82</v>
      </c>
      <c r="B64">
        <v>10274064</v>
      </c>
      <c r="C64">
        <v>10274052</v>
      </c>
      <c r="D64">
        <v>4852644</v>
      </c>
      <c r="E64">
        <v>1</v>
      </c>
      <c r="F64">
        <v>1</v>
      </c>
      <c r="G64">
        <v>1</v>
      </c>
      <c r="H64">
        <v>3</v>
      </c>
      <c r="I64" t="s">
        <v>277</v>
      </c>
      <c r="J64" t="s">
        <v>277</v>
      </c>
      <c r="K64" t="s">
        <v>278</v>
      </c>
      <c r="L64">
        <v>1348</v>
      </c>
      <c r="N64">
        <v>1009</v>
      </c>
      <c r="O64" t="s">
        <v>213</v>
      </c>
      <c r="P64" t="s">
        <v>213</v>
      </c>
      <c r="Q64">
        <v>1000</v>
      </c>
      <c r="Y64">
        <v>0.23</v>
      </c>
      <c r="AA64">
        <v>9750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0.23</v>
      </c>
      <c r="AV64">
        <v>0</v>
      </c>
      <c r="AW64">
        <v>2</v>
      </c>
      <c r="AX64">
        <v>10274064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ROW(Source!A82)</f>
        <v>82</v>
      </c>
      <c r="B65">
        <v>10274065</v>
      </c>
      <c r="C65">
        <v>10274052</v>
      </c>
      <c r="D65">
        <v>4852966</v>
      </c>
      <c r="E65">
        <v>1</v>
      </c>
      <c r="F65">
        <v>1</v>
      </c>
      <c r="G65">
        <v>1</v>
      </c>
      <c r="H65">
        <v>3</v>
      </c>
      <c r="I65" t="s">
        <v>279</v>
      </c>
      <c r="J65" t="s">
        <v>279</v>
      </c>
      <c r="K65" t="s">
        <v>280</v>
      </c>
      <c r="L65">
        <v>1348</v>
      </c>
      <c r="N65">
        <v>1009</v>
      </c>
      <c r="O65" t="s">
        <v>213</v>
      </c>
      <c r="P65" t="s">
        <v>213</v>
      </c>
      <c r="Q65">
        <v>1000</v>
      </c>
      <c r="Y65">
        <v>0.0635</v>
      </c>
      <c r="AA65">
        <v>11978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0.0635</v>
      </c>
      <c r="AV65">
        <v>0</v>
      </c>
      <c r="AW65">
        <v>2</v>
      </c>
      <c r="AX65">
        <v>10274065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ROW(Source!A82)</f>
        <v>82</v>
      </c>
      <c r="B66">
        <v>10274066</v>
      </c>
      <c r="C66">
        <v>10274052</v>
      </c>
      <c r="D66">
        <v>4854065</v>
      </c>
      <c r="E66">
        <v>1</v>
      </c>
      <c r="F66">
        <v>1</v>
      </c>
      <c r="G66">
        <v>1</v>
      </c>
      <c r="H66">
        <v>3</v>
      </c>
      <c r="I66" t="s">
        <v>281</v>
      </c>
      <c r="J66" t="s">
        <v>281</v>
      </c>
      <c r="K66" t="s">
        <v>282</v>
      </c>
      <c r="L66">
        <v>1339</v>
      </c>
      <c r="N66">
        <v>1007</v>
      </c>
      <c r="O66" t="s">
        <v>118</v>
      </c>
      <c r="P66" t="s">
        <v>118</v>
      </c>
      <c r="Q66">
        <v>1</v>
      </c>
      <c r="Y66">
        <v>8.6</v>
      </c>
      <c r="AA66">
        <v>1287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8.6</v>
      </c>
      <c r="AV66">
        <v>0</v>
      </c>
      <c r="AW66">
        <v>2</v>
      </c>
      <c r="AX66">
        <v>10274066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ROW(Source!A82)</f>
        <v>82</v>
      </c>
      <c r="B67">
        <v>10274067</v>
      </c>
      <c r="C67">
        <v>10274052</v>
      </c>
      <c r="D67">
        <v>4854079</v>
      </c>
      <c r="E67">
        <v>1</v>
      </c>
      <c r="F67">
        <v>1</v>
      </c>
      <c r="G67">
        <v>1</v>
      </c>
      <c r="H67">
        <v>3</v>
      </c>
      <c r="I67" t="s">
        <v>283</v>
      </c>
      <c r="J67" t="s">
        <v>283</v>
      </c>
      <c r="K67" t="s">
        <v>284</v>
      </c>
      <c r="L67">
        <v>1339</v>
      </c>
      <c r="N67">
        <v>1007</v>
      </c>
      <c r="O67" t="s">
        <v>118</v>
      </c>
      <c r="P67" t="s">
        <v>118</v>
      </c>
      <c r="Q67">
        <v>1</v>
      </c>
      <c r="Y67">
        <v>1.4</v>
      </c>
      <c r="AA67">
        <v>2156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1.4</v>
      </c>
      <c r="AV67">
        <v>0</v>
      </c>
      <c r="AW67">
        <v>2</v>
      </c>
      <c r="AX67">
        <v>10274067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ROW(Source!A82)</f>
        <v>82</v>
      </c>
      <c r="B68">
        <v>10274068</v>
      </c>
      <c r="C68">
        <v>10274052</v>
      </c>
      <c r="D68">
        <v>4854136</v>
      </c>
      <c r="E68">
        <v>1</v>
      </c>
      <c r="F68">
        <v>1</v>
      </c>
      <c r="G68">
        <v>1</v>
      </c>
      <c r="H68">
        <v>3</v>
      </c>
      <c r="I68" t="s">
        <v>285</v>
      </c>
      <c r="J68" t="s">
        <v>285</v>
      </c>
      <c r="K68" t="s">
        <v>286</v>
      </c>
      <c r="L68">
        <v>1339</v>
      </c>
      <c r="N68">
        <v>1007</v>
      </c>
      <c r="O68" t="s">
        <v>118</v>
      </c>
      <c r="P68" t="s">
        <v>118</v>
      </c>
      <c r="Q68">
        <v>1</v>
      </c>
      <c r="Y68">
        <v>2.51</v>
      </c>
      <c r="AA68">
        <v>1056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2.51</v>
      </c>
      <c r="AV68">
        <v>0</v>
      </c>
      <c r="AW68">
        <v>2</v>
      </c>
      <c r="AX68">
        <v>10274068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ROW(Source!A82)</f>
        <v>82</v>
      </c>
      <c r="B69">
        <v>10274069</v>
      </c>
      <c r="C69">
        <v>10274052</v>
      </c>
      <c r="D69">
        <v>4868637</v>
      </c>
      <c r="E69">
        <v>1</v>
      </c>
      <c r="F69">
        <v>1</v>
      </c>
      <c r="G69">
        <v>1</v>
      </c>
      <c r="H69">
        <v>3</v>
      </c>
      <c r="I69" t="s">
        <v>287</v>
      </c>
      <c r="J69" t="s">
        <v>287</v>
      </c>
      <c r="K69" t="s">
        <v>288</v>
      </c>
      <c r="L69">
        <v>1327</v>
      </c>
      <c r="N69">
        <v>1005</v>
      </c>
      <c r="O69" t="s">
        <v>289</v>
      </c>
      <c r="P69" t="s">
        <v>289</v>
      </c>
      <c r="Q69">
        <v>1</v>
      </c>
      <c r="Y69">
        <v>183</v>
      </c>
      <c r="AA69">
        <v>35.53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183</v>
      </c>
      <c r="AV69">
        <v>0</v>
      </c>
      <c r="AW69">
        <v>2</v>
      </c>
      <c r="AX69">
        <v>10274069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ROW(Source!A82)</f>
        <v>82</v>
      </c>
      <c r="B70">
        <v>10274070</v>
      </c>
      <c r="C70">
        <v>10274052</v>
      </c>
      <c r="D70">
        <v>4868938</v>
      </c>
      <c r="E70">
        <v>1</v>
      </c>
      <c r="F70">
        <v>1</v>
      </c>
      <c r="G70">
        <v>1</v>
      </c>
      <c r="H70">
        <v>3</v>
      </c>
      <c r="I70" t="s">
        <v>290</v>
      </c>
      <c r="J70" t="s">
        <v>290</v>
      </c>
      <c r="K70" t="s">
        <v>291</v>
      </c>
      <c r="L70">
        <v>1348</v>
      </c>
      <c r="N70">
        <v>1009</v>
      </c>
      <c r="O70" t="s">
        <v>213</v>
      </c>
      <c r="P70" t="s">
        <v>213</v>
      </c>
      <c r="Q70">
        <v>1000</v>
      </c>
      <c r="Y70">
        <v>11.44</v>
      </c>
      <c r="AA70">
        <v>5650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11.44</v>
      </c>
      <c r="AV70">
        <v>0</v>
      </c>
      <c r="AW70">
        <v>2</v>
      </c>
      <c r="AX70">
        <v>10274070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ROW(Source!A82)</f>
        <v>82</v>
      </c>
      <c r="B71">
        <v>10274071</v>
      </c>
      <c r="C71">
        <v>10274052</v>
      </c>
      <c r="D71">
        <v>4876665</v>
      </c>
      <c r="E71">
        <v>1</v>
      </c>
      <c r="F71">
        <v>1</v>
      </c>
      <c r="G71">
        <v>1</v>
      </c>
      <c r="H71">
        <v>3</v>
      </c>
      <c r="I71" t="s">
        <v>292</v>
      </c>
      <c r="J71" t="s">
        <v>292</v>
      </c>
      <c r="K71" t="s">
        <v>293</v>
      </c>
      <c r="L71">
        <v>1339</v>
      </c>
      <c r="N71">
        <v>1007</v>
      </c>
      <c r="O71" t="s">
        <v>118</v>
      </c>
      <c r="P71" t="s">
        <v>118</v>
      </c>
      <c r="Q71">
        <v>1</v>
      </c>
      <c r="Y71">
        <v>101.5</v>
      </c>
      <c r="AA71">
        <v>665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101.5</v>
      </c>
      <c r="AV71">
        <v>0</v>
      </c>
      <c r="AW71">
        <v>2</v>
      </c>
      <c r="AX71">
        <v>10274071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ROW(Source!A82)</f>
        <v>82</v>
      </c>
      <c r="B72">
        <v>10274072</v>
      </c>
      <c r="C72">
        <v>10274052</v>
      </c>
      <c r="D72">
        <v>4880073</v>
      </c>
      <c r="E72">
        <v>1</v>
      </c>
      <c r="F72">
        <v>1</v>
      </c>
      <c r="G72">
        <v>1</v>
      </c>
      <c r="H72">
        <v>3</v>
      </c>
      <c r="I72" t="s">
        <v>223</v>
      </c>
      <c r="J72" t="s">
        <v>223</v>
      </c>
      <c r="K72" t="s">
        <v>224</v>
      </c>
      <c r="L72">
        <v>1339</v>
      </c>
      <c r="N72">
        <v>1007</v>
      </c>
      <c r="O72" t="s">
        <v>118</v>
      </c>
      <c r="P72" t="s">
        <v>118</v>
      </c>
      <c r="Q72">
        <v>1</v>
      </c>
      <c r="Y72">
        <v>0.231</v>
      </c>
      <c r="AA72">
        <v>2.44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0.231</v>
      </c>
      <c r="AV72">
        <v>0</v>
      </c>
      <c r="AW72">
        <v>2</v>
      </c>
      <c r="AX72">
        <v>10274072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ROW(Source!A102)</f>
        <v>102</v>
      </c>
      <c r="B73">
        <v>10274111</v>
      </c>
      <c r="C73">
        <v>10274110</v>
      </c>
      <c r="D73">
        <v>4923747</v>
      </c>
      <c r="E73">
        <v>1</v>
      </c>
      <c r="F73">
        <v>1</v>
      </c>
      <c r="G73">
        <v>1</v>
      </c>
      <c r="H73">
        <v>1</v>
      </c>
      <c r="I73" t="s">
        <v>294</v>
      </c>
      <c r="K73" t="s">
        <v>295</v>
      </c>
      <c r="L73">
        <v>1369</v>
      </c>
      <c r="N73">
        <v>1013</v>
      </c>
      <c r="O73" t="s">
        <v>198</v>
      </c>
      <c r="P73" t="s">
        <v>198</v>
      </c>
      <c r="Q73">
        <v>1</v>
      </c>
      <c r="Y73">
        <v>98.716</v>
      </c>
      <c r="AA73">
        <v>0</v>
      </c>
      <c r="AB73">
        <v>0</v>
      </c>
      <c r="AC73">
        <v>0</v>
      </c>
      <c r="AD73">
        <v>9.41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85.84</v>
      </c>
      <c r="AU73" t="s">
        <v>23</v>
      </c>
      <c r="AV73">
        <v>1</v>
      </c>
      <c r="AW73">
        <v>2</v>
      </c>
      <c r="AX73">
        <v>10274111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ROW(Source!A102)</f>
        <v>102</v>
      </c>
      <c r="B74">
        <v>10274112</v>
      </c>
      <c r="C74">
        <v>10274110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29</v>
      </c>
      <c r="K74" t="s">
        <v>199</v>
      </c>
      <c r="L74">
        <v>608254</v>
      </c>
      <c r="N74">
        <v>1013</v>
      </c>
      <c r="O74" t="s">
        <v>200</v>
      </c>
      <c r="P74" t="s">
        <v>200</v>
      </c>
      <c r="Q74">
        <v>1</v>
      </c>
      <c r="Y74">
        <v>7.8625</v>
      </c>
      <c r="AA74">
        <v>0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6.29</v>
      </c>
      <c r="AU74" t="s">
        <v>22</v>
      </c>
      <c r="AV74">
        <v>2</v>
      </c>
      <c r="AW74">
        <v>2</v>
      </c>
      <c r="AX74">
        <v>10274112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ROW(Source!A102)</f>
        <v>102</v>
      </c>
      <c r="B75">
        <v>10274113</v>
      </c>
      <c r="C75">
        <v>10274110</v>
      </c>
      <c r="D75">
        <v>4903820</v>
      </c>
      <c r="E75">
        <v>1</v>
      </c>
      <c r="F75">
        <v>1</v>
      </c>
      <c r="G75">
        <v>1</v>
      </c>
      <c r="H75">
        <v>2</v>
      </c>
      <c r="I75" t="s">
        <v>201</v>
      </c>
      <c r="J75" t="s">
        <v>202</v>
      </c>
      <c r="K75" t="s">
        <v>203</v>
      </c>
      <c r="L75">
        <v>1368</v>
      </c>
      <c r="N75">
        <v>1011</v>
      </c>
      <c r="O75" t="s">
        <v>204</v>
      </c>
      <c r="P75" t="s">
        <v>204</v>
      </c>
      <c r="Q75">
        <v>1</v>
      </c>
      <c r="Y75">
        <v>1.05</v>
      </c>
      <c r="AA75">
        <v>0</v>
      </c>
      <c r="AB75">
        <v>20</v>
      </c>
      <c r="AC75">
        <v>13.5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0.84</v>
      </c>
      <c r="AU75" t="s">
        <v>22</v>
      </c>
      <c r="AV75">
        <v>0</v>
      </c>
      <c r="AW75">
        <v>2</v>
      </c>
      <c r="AX75">
        <v>10274113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ROW(Source!A102)</f>
        <v>102</v>
      </c>
      <c r="B76">
        <v>10274114</v>
      </c>
      <c r="C76">
        <v>10274110</v>
      </c>
      <c r="D76">
        <v>4904655</v>
      </c>
      <c r="E76">
        <v>1</v>
      </c>
      <c r="F76">
        <v>1</v>
      </c>
      <c r="G76">
        <v>1</v>
      </c>
      <c r="H76">
        <v>2</v>
      </c>
      <c r="I76" t="s">
        <v>296</v>
      </c>
      <c r="J76" t="s">
        <v>297</v>
      </c>
      <c r="K76" t="s">
        <v>298</v>
      </c>
      <c r="L76">
        <v>1368</v>
      </c>
      <c r="N76">
        <v>1011</v>
      </c>
      <c r="O76" t="s">
        <v>204</v>
      </c>
      <c r="P76" t="s">
        <v>204</v>
      </c>
      <c r="Q76">
        <v>1</v>
      </c>
      <c r="Y76">
        <v>6.8125</v>
      </c>
      <c r="AA76">
        <v>0</v>
      </c>
      <c r="AB76">
        <v>15.3</v>
      </c>
      <c r="AC76">
        <v>10.06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5.45</v>
      </c>
      <c r="AU76" t="s">
        <v>22</v>
      </c>
      <c r="AV76">
        <v>0</v>
      </c>
      <c r="AW76">
        <v>2</v>
      </c>
      <c r="AX76">
        <v>10274114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ROW(Source!A102)</f>
        <v>102</v>
      </c>
      <c r="B77">
        <v>10274115</v>
      </c>
      <c r="C77">
        <v>10274110</v>
      </c>
      <c r="D77">
        <v>4850546</v>
      </c>
      <c r="E77">
        <v>1</v>
      </c>
      <c r="F77">
        <v>1</v>
      </c>
      <c r="G77">
        <v>1</v>
      </c>
      <c r="H77">
        <v>3</v>
      </c>
      <c r="I77" t="s">
        <v>299</v>
      </c>
      <c r="J77" t="s">
        <v>299</v>
      </c>
      <c r="K77" t="s">
        <v>300</v>
      </c>
      <c r="L77">
        <v>1348</v>
      </c>
      <c r="N77">
        <v>1009</v>
      </c>
      <c r="O77" t="s">
        <v>213</v>
      </c>
      <c r="P77" t="s">
        <v>213</v>
      </c>
      <c r="Q77">
        <v>1000</v>
      </c>
      <c r="Y77">
        <v>0.00012</v>
      </c>
      <c r="AA77">
        <v>8475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0.00012</v>
      </c>
      <c r="AV77">
        <v>0</v>
      </c>
      <c r="AW77">
        <v>2</v>
      </c>
      <c r="AX77">
        <v>10274115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ROW(Source!A102)</f>
        <v>102</v>
      </c>
      <c r="B78">
        <v>10274116</v>
      </c>
      <c r="C78">
        <v>10274110</v>
      </c>
      <c r="D78">
        <v>4850602</v>
      </c>
      <c r="E78">
        <v>1</v>
      </c>
      <c r="F78">
        <v>1</v>
      </c>
      <c r="G78">
        <v>1</v>
      </c>
      <c r="H78">
        <v>3</v>
      </c>
      <c r="I78" t="s">
        <v>301</v>
      </c>
      <c r="J78" t="s">
        <v>301</v>
      </c>
      <c r="K78" t="s">
        <v>302</v>
      </c>
      <c r="L78">
        <v>1348</v>
      </c>
      <c r="N78">
        <v>1009</v>
      </c>
      <c r="O78" t="s">
        <v>213</v>
      </c>
      <c r="P78" t="s">
        <v>213</v>
      </c>
      <c r="Q78">
        <v>1000</v>
      </c>
      <c r="Y78">
        <v>0.006</v>
      </c>
      <c r="AA78">
        <v>729.98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0.006</v>
      </c>
      <c r="AV78">
        <v>0</v>
      </c>
      <c r="AW78">
        <v>2</v>
      </c>
      <c r="AX78">
        <v>10274116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ROW(Source!A102)</f>
        <v>102</v>
      </c>
      <c r="B79">
        <v>10274117</v>
      </c>
      <c r="C79">
        <v>10274110</v>
      </c>
      <c r="D79">
        <v>4851617</v>
      </c>
      <c r="E79">
        <v>1</v>
      </c>
      <c r="F79">
        <v>1</v>
      </c>
      <c r="G79">
        <v>1</v>
      </c>
      <c r="H79">
        <v>3</v>
      </c>
      <c r="I79" t="s">
        <v>303</v>
      </c>
      <c r="J79" t="s">
        <v>303</v>
      </c>
      <c r="K79" t="s">
        <v>304</v>
      </c>
      <c r="L79">
        <v>1327</v>
      </c>
      <c r="N79">
        <v>1005</v>
      </c>
      <c r="O79" t="s">
        <v>289</v>
      </c>
      <c r="P79" t="s">
        <v>289</v>
      </c>
      <c r="Q79">
        <v>1</v>
      </c>
      <c r="Y79">
        <v>5.54</v>
      </c>
      <c r="AA79">
        <v>28.25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5.54</v>
      </c>
      <c r="AV79">
        <v>0</v>
      </c>
      <c r="AW79">
        <v>2</v>
      </c>
      <c r="AX79">
        <v>10274117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ROW(Source!A102)</f>
        <v>102</v>
      </c>
      <c r="B80">
        <v>10274118</v>
      </c>
      <c r="C80">
        <v>10274110</v>
      </c>
      <c r="D80">
        <v>4877571</v>
      </c>
      <c r="E80">
        <v>1</v>
      </c>
      <c r="F80">
        <v>1</v>
      </c>
      <c r="G80">
        <v>1</v>
      </c>
      <c r="H80">
        <v>3</v>
      </c>
      <c r="I80" t="s">
        <v>305</v>
      </c>
      <c r="J80" t="s">
        <v>305</v>
      </c>
      <c r="K80" t="s">
        <v>306</v>
      </c>
      <c r="L80">
        <v>1339</v>
      </c>
      <c r="N80">
        <v>1007</v>
      </c>
      <c r="O80" t="s">
        <v>118</v>
      </c>
      <c r="P80" t="s">
        <v>118</v>
      </c>
      <c r="Q80">
        <v>1</v>
      </c>
      <c r="Y80">
        <v>1.87</v>
      </c>
      <c r="AA80">
        <v>517.9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1.87</v>
      </c>
      <c r="AV80">
        <v>0</v>
      </c>
      <c r="AW80">
        <v>2</v>
      </c>
      <c r="AX80">
        <v>10274118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ROW(Source!A103)</f>
        <v>103</v>
      </c>
      <c r="B81">
        <v>10274121</v>
      </c>
      <c r="C81">
        <v>10274120</v>
      </c>
      <c r="D81">
        <v>4927827</v>
      </c>
      <c r="E81">
        <v>1</v>
      </c>
      <c r="F81">
        <v>1</v>
      </c>
      <c r="G81">
        <v>1</v>
      </c>
      <c r="H81">
        <v>1</v>
      </c>
      <c r="I81" t="s">
        <v>307</v>
      </c>
      <c r="K81" t="s">
        <v>308</v>
      </c>
      <c r="L81">
        <v>1369</v>
      </c>
      <c r="N81">
        <v>1013</v>
      </c>
      <c r="O81" t="s">
        <v>198</v>
      </c>
      <c r="P81" t="s">
        <v>198</v>
      </c>
      <c r="Q81">
        <v>1</v>
      </c>
      <c r="Y81">
        <v>49.335</v>
      </c>
      <c r="AA81">
        <v>0</v>
      </c>
      <c r="AB81">
        <v>0</v>
      </c>
      <c r="AC81">
        <v>0</v>
      </c>
      <c r="AD81">
        <v>8.97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42.9</v>
      </c>
      <c r="AU81" t="s">
        <v>23</v>
      </c>
      <c r="AV81">
        <v>1</v>
      </c>
      <c r="AW81">
        <v>2</v>
      </c>
      <c r="AX81">
        <v>10274121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ROW(Source!A103)</f>
        <v>103</v>
      </c>
      <c r="B82">
        <v>10274122</v>
      </c>
      <c r="C82">
        <v>10274120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29</v>
      </c>
      <c r="K82" t="s">
        <v>199</v>
      </c>
      <c r="L82">
        <v>608254</v>
      </c>
      <c r="N82">
        <v>1013</v>
      </c>
      <c r="O82" t="s">
        <v>200</v>
      </c>
      <c r="P82" t="s">
        <v>200</v>
      </c>
      <c r="Q82">
        <v>1</v>
      </c>
      <c r="Y82">
        <v>0.2125</v>
      </c>
      <c r="AA82">
        <v>0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0.17</v>
      </c>
      <c r="AU82" t="s">
        <v>22</v>
      </c>
      <c r="AV82">
        <v>2</v>
      </c>
      <c r="AW82">
        <v>2</v>
      </c>
      <c r="AX82">
        <v>10274122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ROW(Source!A103)</f>
        <v>103</v>
      </c>
      <c r="B83">
        <v>10274123</v>
      </c>
      <c r="C83">
        <v>10274120</v>
      </c>
      <c r="D83">
        <v>4903820</v>
      </c>
      <c r="E83">
        <v>1</v>
      </c>
      <c r="F83">
        <v>1</v>
      </c>
      <c r="G83">
        <v>1</v>
      </c>
      <c r="H83">
        <v>2</v>
      </c>
      <c r="I83" t="s">
        <v>201</v>
      </c>
      <c r="J83" t="s">
        <v>202</v>
      </c>
      <c r="K83" t="s">
        <v>203</v>
      </c>
      <c r="L83">
        <v>1368</v>
      </c>
      <c r="N83">
        <v>1011</v>
      </c>
      <c r="O83" t="s">
        <v>204</v>
      </c>
      <c r="P83" t="s">
        <v>204</v>
      </c>
      <c r="Q83">
        <v>1</v>
      </c>
      <c r="Y83">
        <v>0.025</v>
      </c>
      <c r="AA83">
        <v>0</v>
      </c>
      <c r="AB83">
        <v>20</v>
      </c>
      <c r="AC83">
        <v>13.5</v>
      </c>
      <c r="AD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0.02</v>
      </c>
      <c r="AU83" t="s">
        <v>22</v>
      </c>
      <c r="AV83">
        <v>0</v>
      </c>
      <c r="AW83">
        <v>2</v>
      </c>
      <c r="AX83">
        <v>10274123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ROW(Source!A103)</f>
        <v>103</v>
      </c>
      <c r="B84">
        <v>10274124</v>
      </c>
      <c r="C84">
        <v>10274120</v>
      </c>
      <c r="D84">
        <v>4906513</v>
      </c>
      <c r="E84">
        <v>1</v>
      </c>
      <c r="F84">
        <v>1</v>
      </c>
      <c r="G84">
        <v>1</v>
      </c>
      <c r="H84">
        <v>2</v>
      </c>
      <c r="I84" t="s">
        <v>270</v>
      </c>
      <c r="J84" t="s">
        <v>271</v>
      </c>
      <c r="K84" t="s">
        <v>272</v>
      </c>
      <c r="L84">
        <v>1368</v>
      </c>
      <c r="N84">
        <v>1011</v>
      </c>
      <c r="O84" t="s">
        <v>204</v>
      </c>
      <c r="P84" t="s">
        <v>204</v>
      </c>
      <c r="Q84">
        <v>1</v>
      </c>
      <c r="Y84">
        <v>0.1875</v>
      </c>
      <c r="AA84">
        <v>0</v>
      </c>
      <c r="AB84">
        <v>75.4</v>
      </c>
      <c r="AC84">
        <v>0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0.15</v>
      </c>
      <c r="AU84" t="s">
        <v>22</v>
      </c>
      <c r="AV84">
        <v>0</v>
      </c>
      <c r="AW84">
        <v>2</v>
      </c>
      <c r="AX84">
        <v>10274124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ROW(Source!A103)</f>
        <v>103</v>
      </c>
      <c r="B85">
        <v>10274125</v>
      </c>
      <c r="C85">
        <v>10274120</v>
      </c>
      <c r="D85">
        <v>4852752</v>
      </c>
      <c r="E85">
        <v>1</v>
      </c>
      <c r="F85">
        <v>1</v>
      </c>
      <c r="G85">
        <v>1</v>
      </c>
      <c r="H85">
        <v>3</v>
      </c>
      <c r="I85" t="s">
        <v>309</v>
      </c>
      <c r="J85" t="s">
        <v>309</v>
      </c>
      <c r="K85" t="s">
        <v>310</v>
      </c>
      <c r="L85">
        <v>1327</v>
      </c>
      <c r="N85">
        <v>1005</v>
      </c>
      <c r="O85" t="s">
        <v>289</v>
      </c>
      <c r="P85" t="s">
        <v>289</v>
      </c>
      <c r="Q85">
        <v>1</v>
      </c>
      <c r="Y85">
        <v>0.00084</v>
      </c>
      <c r="AA85">
        <v>72.32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0.00084</v>
      </c>
      <c r="AV85">
        <v>0</v>
      </c>
      <c r="AW85">
        <v>2</v>
      </c>
      <c r="AX85">
        <v>10274125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ROW(Source!A103)</f>
        <v>103</v>
      </c>
      <c r="B86">
        <v>10274126</v>
      </c>
      <c r="C86">
        <v>10274120</v>
      </c>
      <c r="D86">
        <v>4852866</v>
      </c>
      <c r="E86">
        <v>1</v>
      </c>
      <c r="F86">
        <v>1</v>
      </c>
      <c r="G86">
        <v>1</v>
      </c>
      <c r="H86">
        <v>3</v>
      </c>
      <c r="I86" t="s">
        <v>311</v>
      </c>
      <c r="J86" t="s">
        <v>311</v>
      </c>
      <c r="K86" t="s">
        <v>312</v>
      </c>
      <c r="L86">
        <v>1348</v>
      </c>
      <c r="N86">
        <v>1009</v>
      </c>
      <c r="O86" t="s">
        <v>213</v>
      </c>
      <c r="P86" t="s">
        <v>213</v>
      </c>
      <c r="Q86">
        <v>1000</v>
      </c>
      <c r="Y86">
        <v>0.051</v>
      </c>
      <c r="AA86">
        <v>4294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0.051</v>
      </c>
      <c r="AV86">
        <v>0</v>
      </c>
      <c r="AW86">
        <v>2</v>
      </c>
      <c r="AX86">
        <v>10274126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ROW(Source!A103)</f>
        <v>103</v>
      </c>
      <c r="B87">
        <v>10274127</v>
      </c>
      <c r="C87">
        <v>10274120</v>
      </c>
      <c r="D87">
        <v>4852927</v>
      </c>
      <c r="E87">
        <v>1</v>
      </c>
      <c r="F87">
        <v>1</v>
      </c>
      <c r="G87">
        <v>1</v>
      </c>
      <c r="H87">
        <v>3</v>
      </c>
      <c r="I87" t="s">
        <v>230</v>
      </c>
      <c r="J87" t="s">
        <v>230</v>
      </c>
      <c r="K87" t="s">
        <v>231</v>
      </c>
      <c r="L87">
        <v>1346</v>
      </c>
      <c r="N87">
        <v>1009</v>
      </c>
      <c r="O87" t="s">
        <v>232</v>
      </c>
      <c r="P87" t="s">
        <v>232</v>
      </c>
      <c r="Q87">
        <v>1</v>
      </c>
      <c r="Y87">
        <v>0.31</v>
      </c>
      <c r="AA87">
        <v>1.82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0.31</v>
      </c>
      <c r="AV87">
        <v>0</v>
      </c>
      <c r="AW87">
        <v>2</v>
      </c>
      <c r="AX87">
        <v>10274127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ROW(Source!A103)</f>
        <v>103</v>
      </c>
      <c r="B88">
        <v>10274128</v>
      </c>
      <c r="C88">
        <v>10274120</v>
      </c>
      <c r="D88">
        <v>4853137</v>
      </c>
      <c r="E88">
        <v>1</v>
      </c>
      <c r="F88">
        <v>1</v>
      </c>
      <c r="G88">
        <v>1</v>
      </c>
      <c r="H88">
        <v>3</v>
      </c>
      <c r="I88" t="s">
        <v>313</v>
      </c>
      <c r="J88" t="s">
        <v>313</v>
      </c>
      <c r="K88" t="s">
        <v>314</v>
      </c>
      <c r="L88">
        <v>1348</v>
      </c>
      <c r="N88">
        <v>1009</v>
      </c>
      <c r="O88" t="s">
        <v>213</v>
      </c>
      <c r="P88" t="s">
        <v>213</v>
      </c>
      <c r="Q88">
        <v>1000</v>
      </c>
      <c r="Y88">
        <v>0.063</v>
      </c>
      <c r="AA88">
        <v>15481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0.063</v>
      </c>
      <c r="AV88">
        <v>0</v>
      </c>
      <c r="AW88">
        <v>2</v>
      </c>
      <c r="AX88">
        <v>10274128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ROW(Source!A104)</f>
        <v>104</v>
      </c>
      <c r="B89">
        <v>10274130</v>
      </c>
      <c r="C89">
        <v>10274129</v>
      </c>
      <c r="D89">
        <v>4930873</v>
      </c>
      <c r="E89">
        <v>1</v>
      </c>
      <c r="F89">
        <v>1</v>
      </c>
      <c r="G89">
        <v>1</v>
      </c>
      <c r="H89">
        <v>1</v>
      </c>
      <c r="I89" t="s">
        <v>315</v>
      </c>
      <c r="K89" t="s">
        <v>316</v>
      </c>
      <c r="L89">
        <v>1369</v>
      </c>
      <c r="N89">
        <v>1013</v>
      </c>
      <c r="O89" t="s">
        <v>198</v>
      </c>
      <c r="P89" t="s">
        <v>198</v>
      </c>
      <c r="Q89">
        <v>1</v>
      </c>
      <c r="Y89">
        <v>149.4425</v>
      </c>
      <c r="AA89">
        <v>0</v>
      </c>
      <c r="AB89">
        <v>0</v>
      </c>
      <c r="AC89">
        <v>0</v>
      </c>
      <c r="AD89">
        <v>9.19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129.95</v>
      </c>
      <c r="AU89" t="s">
        <v>23</v>
      </c>
      <c r="AV89">
        <v>1</v>
      </c>
      <c r="AW89">
        <v>2</v>
      </c>
      <c r="AX89">
        <v>10274130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ROW(Source!A104)</f>
        <v>104</v>
      </c>
      <c r="B90">
        <v>10274131</v>
      </c>
      <c r="C90">
        <v>10274129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29</v>
      </c>
      <c r="K90" t="s">
        <v>199</v>
      </c>
      <c r="L90">
        <v>608254</v>
      </c>
      <c r="N90">
        <v>1013</v>
      </c>
      <c r="O90" t="s">
        <v>200</v>
      </c>
      <c r="P90" t="s">
        <v>200</v>
      </c>
      <c r="Q90">
        <v>1</v>
      </c>
      <c r="Y90">
        <v>1.8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1.44</v>
      </c>
      <c r="AU90" t="s">
        <v>22</v>
      </c>
      <c r="AV90">
        <v>2</v>
      </c>
      <c r="AW90">
        <v>2</v>
      </c>
      <c r="AX90">
        <v>10274131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ROW(Source!A104)</f>
        <v>104</v>
      </c>
      <c r="B91">
        <v>10274132</v>
      </c>
      <c r="C91">
        <v>10274129</v>
      </c>
      <c r="D91">
        <v>4903698</v>
      </c>
      <c r="E91">
        <v>1</v>
      </c>
      <c r="F91">
        <v>1</v>
      </c>
      <c r="G91">
        <v>1</v>
      </c>
      <c r="H91">
        <v>2</v>
      </c>
      <c r="I91" t="s">
        <v>258</v>
      </c>
      <c r="J91" t="s">
        <v>259</v>
      </c>
      <c r="K91" t="s">
        <v>260</v>
      </c>
      <c r="L91">
        <v>1368</v>
      </c>
      <c r="N91">
        <v>1011</v>
      </c>
      <c r="O91" t="s">
        <v>204</v>
      </c>
      <c r="P91" t="s">
        <v>204</v>
      </c>
      <c r="Q91">
        <v>1</v>
      </c>
      <c r="Y91">
        <v>0.175</v>
      </c>
      <c r="AA91">
        <v>0</v>
      </c>
      <c r="AB91">
        <v>90</v>
      </c>
      <c r="AC91">
        <v>10.06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0.14</v>
      </c>
      <c r="AU91" t="s">
        <v>22</v>
      </c>
      <c r="AV91">
        <v>0</v>
      </c>
      <c r="AW91">
        <v>2</v>
      </c>
      <c r="AX91">
        <v>10274132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ROW(Source!A104)</f>
        <v>104</v>
      </c>
      <c r="B92">
        <v>10274133</v>
      </c>
      <c r="C92">
        <v>10274129</v>
      </c>
      <c r="D92">
        <v>4903820</v>
      </c>
      <c r="E92">
        <v>1</v>
      </c>
      <c r="F92">
        <v>1</v>
      </c>
      <c r="G92">
        <v>1</v>
      </c>
      <c r="H92">
        <v>2</v>
      </c>
      <c r="I92" t="s">
        <v>201</v>
      </c>
      <c r="J92" t="s">
        <v>202</v>
      </c>
      <c r="K92" t="s">
        <v>203</v>
      </c>
      <c r="L92">
        <v>1368</v>
      </c>
      <c r="N92">
        <v>1011</v>
      </c>
      <c r="O92" t="s">
        <v>204</v>
      </c>
      <c r="P92" t="s">
        <v>204</v>
      </c>
      <c r="Q92">
        <v>1</v>
      </c>
      <c r="Y92">
        <v>1.625</v>
      </c>
      <c r="AA92">
        <v>0</v>
      </c>
      <c r="AB92">
        <v>20</v>
      </c>
      <c r="AC92">
        <v>13.5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1.3</v>
      </c>
      <c r="AU92" t="s">
        <v>22</v>
      </c>
      <c r="AV92">
        <v>0</v>
      </c>
      <c r="AW92">
        <v>2</v>
      </c>
      <c r="AX92">
        <v>10274133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ROW(Source!A104)</f>
        <v>104</v>
      </c>
      <c r="B93">
        <v>10274134</v>
      </c>
      <c r="C93">
        <v>10274129</v>
      </c>
      <c r="D93">
        <v>4850546</v>
      </c>
      <c r="E93">
        <v>1</v>
      </c>
      <c r="F93">
        <v>1</v>
      </c>
      <c r="G93">
        <v>1</v>
      </c>
      <c r="H93">
        <v>3</v>
      </c>
      <c r="I93" t="s">
        <v>299</v>
      </c>
      <c r="J93" t="s">
        <v>299</v>
      </c>
      <c r="K93" t="s">
        <v>300</v>
      </c>
      <c r="L93">
        <v>1348</v>
      </c>
      <c r="N93">
        <v>1009</v>
      </c>
      <c r="O93" t="s">
        <v>213</v>
      </c>
      <c r="P93" t="s">
        <v>213</v>
      </c>
      <c r="Q93">
        <v>1000</v>
      </c>
      <c r="Y93">
        <v>0.0025</v>
      </c>
      <c r="AA93">
        <v>8475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0.0025</v>
      </c>
      <c r="AV93">
        <v>0</v>
      </c>
      <c r="AW93">
        <v>2</v>
      </c>
      <c r="AX93">
        <v>10274134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ROW(Source!A104)</f>
        <v>104</v>
      </c>
      <c r="B94">
        <v>10274135</v>
      </c>
      <c r="C94">
        <v>10274129</v>
      </c>
      <c r="D94">
        <v>4851617</v>
      </c>
      <c r="E94">
        <v>1</v>
      </c>
      <c r="F94">
        <v>1</v>
      </c>
      <c r="G94">
        <v>1</v>
      </c>
      <c r="H94">
        <v>3</v>
      </c>
      <c r="I94" t="s">
        <v>303</v>
      </c>
      <c r="J94" t="s">
        <v>303</v>
      </c>
      <c r="K94" t="s">
        <v>304</v>
      </c>
      <c r="L94">
        <v>1327</v>
      </c>
      <c r="N94">
        <v>1005</v>
      </c>
      <c r="O94" t="s">
        <v>289</v>
      </c>
      <c r="P94" t="s">
        <v>289</v>
      </c>
      <c r="Q94">
        <v>1</v>
      </c>
      <c r="Y94">
        <v>108</v>
      </c>
      <c r="AA94">
        <v>28.25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108</v>
      </c>
      <c r="AV94">
        <v>0</v>
      </c>
      <c r="AW94">
        <v>2</v>
      </c>
      <c r="AX94">
        <v>10274135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ROW(Source!A104)</f>
        <v>104</v>
      </c>
      <c r="B95">
        <v>10274136</v>
      </c>
      <c r="C95">
        <v>10274129</v>
      </c>
      <c r="D95">
        <v>4852405</v>
      </c>
      <c r="E95">
        <v>1</v>
      </c>
      <c r="F95">
        <v>1</v>
      </c>
      <c r="G95">
        <v>1</v>
      </c>
      <c r="H95">
        <v>3</v>
      </c>
      <c r="I95" t="s">
        <v>317</v>
      </c>
      <c r="J95" t="s">
        <v>317</v>
      </c>
      <c r="K95" t="s">
        <v>318</v>
      </c>
      <c r="L95">
        <v>1348</v>
      </c>
      <c r="N95">
        <v>1009</v>
      </c>
      <c r="O95" t="s">
        <v>213</v>
      </c>
      <c r="P95" t="s">
        <v>213</v>
      </c>
      <c r="Q95">
        <v>1000</v>
      </c>
      <c r="Y95">
        <v>0.013</v>
      </c>
      <c r="AA95">
        <v>412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0.013</v>
      </c>
      <c r="AV95">
        <v>0</v>
      </c>
      <c r="AW95">
        <v>2</v>
      </c>
      <c r="AX95">
        <v>10274136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ROW(Source!A104)</f>
        <v>104</v>
      </c>
      <c r="B96">
        <v>10274137</v>
      </c>
      <c r="C96">
        <v>10274129</v>
      </c>
      <c r="D96">
        <v>4852856</v>
      </c>
      <c r="E96">
        <v>1</v>
      </c>
      <c r="F96">
        <v>1</v>
      </c>
      <c r="G96">
        <v>1</v>
      </c>
      <c r="H96">
        <v>3</v>
      </c>
      <c r="I96" t="s">
        <v>319</v>
      </c>
      <c r="J96" t="s">
        <v>319</v>
      </c>
      <c r="K96" t="s">
        <v>320</v>
      </c>
      <c r="L96">
        <v>1346</v>
      </c>
      <c r="N96">
        <v>1009</v>
      </c>
      <c r="O96" t="s">
        <v>232</v>
      </c>
      <c r="P96" t="s">
        <v>232</v>
      </c>
      <c r="Q96">
        <v>1</v>
      </c>
      <c r="Y96">
        <v>12</v>
      </c>
      <c r="AA96">
        <v>9.04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12</v>
      </c>
      <c r="AV96">
        <v>0</v>
      </c>
      <c r="AW96">
        <v>2</v>
      </c>
      <c r="AX96">
        <v>10274137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ROW(Source!A104)</f>
        <v>104</v>
      </c>
      <c r="B97">
        <v>10274138</v>
      </c>
      <c r="C97">
        <v>10274129</v>
      </c>
      <c r="D97">
        <v>4877575</v>
      </c>
      <c r="E97">
        <v>1</v>
      </c>
      <c r="F97">
        <v>1</v>
      </c>
      <c r="G97">
        <v>1</v>
      </c>
      <c r="H97">
        <v>3</v>
      </c>
      <c r="I97" t="s">
        <v>221</v>
      </c>
      <c r="J97" t="s">
        <v>221</v>
      </c>
      <c r="K97" t="s">
        <v>222</v>
      </c>
      <c r="L97">
        <v>1339</v>
      </c>
      <c r="N97">
        <v>1007</v>
      </c>
      <c r="O97" t="s">
        <v>118</v>
      </c>
      <c r="P97" t="s">
        <v>118</v>
      </c>
      <c r="Q97">
        <v>1</v>
      </c>
      <c r="Y97">
        <v>3.1</v>
      </c>
      <c r="AA97">
        <v>510.4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3.1</v>
      </c>
      <c r="AV97">
        <v>0</v>
      </c>
      <c r="AW97">
        <v>2</v>
      </c>
      <c r="AX97">
        <v>10274138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ROW(Source!A104)</f>
        <v>104</v>
      </c>
      <c r="B98">
        <v>10274139</v>
      </c>
      <c r="C98">
        <v>10274129</v>
      </c>
      <c r="D98">
        <v>4880073</v>
      </c>
      <c r="E98">
        <v>1</v>
      </c>
      <c r="F98">
        <v>1</v>
      </c>
      <c r="G98">
        <v>1</v>
      </c>
      <c r="H98">
        <v>3</v>
      </c>
      <c r="I98" t="s">
        <v>223</v>
      </c>
      <c r="J98" t="s">
        <v>223</v>
      </c>
      <c r="K98" t="s">
        <v>224</v>
      </c>
      <c r="L98">
        <v>1339</v>
      </c>
      <c r="N98">
        <v>1007</v>
      </c>
      <c r="O98" t="s">
        <v>118</v>
      </c>
      <c r="P98" t="s">
        <v>118</v>
      </c>
      <c r="Q98">
        <v>1</v>
      </c>
      <c r="Y98">
        <v>0.01</v>
      </c>
      <c r="AA98">
        <v>2.44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0.01</v>
      </c>
      <c r="AV98">
        <v>0</v>
      </c>
      <c r="AW98">
        <v>2</v>
      </c>
      <c r="AX98">
        <v>10274139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ROW(Source!A105)</f>
        <v>105</v>
      </c>
      <c r="B99">
        <v>10274141</v>
      </c>
      <c r="C99">
        <v>10274140</v>
      </c>
      <c r="D99">
        <v>4927827</v>
      </c>
      <c r="E99">
        <v>1</v>
      </c>
      <c r="F99">
        <v>1</v>
      </c>
      <c r="G99">
        <v>1</v>
      </c>
      <c r="H99">
        <v>1</v>
      </c>
      <c r="I99" t="s">
        <v>307</v>
      </c>
      <c r="K99" t="s">
        <v>308</v>
      </c>
      <c r="L99">
        <v>1369</v>
      </c>
      <c r="N99">
        <v>1013</v>
      </c>
      <c r="O99" t="s">
        <v>198</v>
      </c>
      <c r="P99" t="s">
        <v>198</v>
      </c>
      <c r="Q99">
        <v>1</v>
      </c>
      <c r="Y99">
        <v>29.2215</v>
      </c>
      <c r="AA99">
        <v>0</v>
      </c>
      <c r="AB99">
        <v>0</v>
      </c>
      <c r="AC99">
        <v>0</v>
      </c>
      <c r="AD99">
        <v>8.97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25.41</v>
      </c>
      <c r="AU99" t="s">
        <v>23</v>
      </c>
      <c r="AV99">
        <v>1</v>
      </c>
      <c r="AW99">
        <v>2</v>
      </c>
      <c r="AX99">
        <v>10274141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ROW(Source!A105)</f>
        <v>105</v>
      </c>
      <c r="B100">
        <v>10274142</v>
      </c>
      <c r="C100">
        <v>10274140</v>
      </c>
      <c r="D100">
        <v>121548</v>
      </c>
      <c r="E100">
        <v>1</v>
      </c>
      <c r="F100">
        <v>1</v>
      </c>
      <c r="G100">
        <v>1</v>
      </c>
      <c r="H100">
        <v>1</v>
      </c>
      <c r="I100" t="s">
        <v>29</v>
      </c>
      <c r="K100" t="s">
        <v>199</v>
      </c>
      <c r="L100">
        <v>608254</v>
      </c>
      <c r="N100">
        <v>1013</v>
      </c>
      <c r="O100" t="s">
        <v>200</v>
      </c>
      <c r="P100" t="s">
        <v>200</v>
      </c>
      <c r="Q100">
        <v>1</v>
      </c>
      <c r="Y100">
        <v>0.1375</v>
      </c>
      <c r="AA100">
        <v>0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0.11</v>
      </c>
      <c r="AU100" t="s">
        <v>22</v>
      </c>
      <c r="AV100">
        <v>2</v>
      </c>
      <c r="AW100">
        <v>2</v>
      </c>
      <c r="AX100">
        <v>10274142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ROW(Source!A105)</f>
        <v>105</v>
      </c>
      <c r="B101">
        <v>10274143</v>
      </c>
      <c r="C101">
        <v>10274140</v>
      </c>
      <c r="D101">
        <v>4903820</v>
      </c>
      <c r="E101">
        <v>1</v>
      </c>
      <c r="F101">
        <v>1</v>
      </c>
      <c r="G101">
        <v>1</v>
      </c>
      <c r="H101">
        <v>2</v>
      </c>
      <c r="I101" t="s">
        <v>201</v>
      </c>
      <c r="J101" t="s">
        <v>202</v>
      </c>
      <c r="K101" t="s">
        <v>203</v>
      </c>
      <c r="L101">
        <v>1368</v>
      </c>
      <c r="N101">
        <v>1011</v>
      </c>
      <c r="O101" t="s">
        <v>204</v>
      </c>
      <c r="P101" t="s">
        <v>204</v>
      </c>
      <c r="Q101">
        <v>1</v>
      </c>
      <c r="Y101">
        <v>0.0125</v>
      </c>
      <c r="AA101">
        <v>0</v>
      </c>
      <c r="AB101">
        <v>20</v>
      </c>
      <c r="AC101">
        <v>13.5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0.01</v>
      </c>
      <c r="AU101" t="s">
        <v>22</v>
      </c>
      <c r="AV101">
        <v>0</v>
      </c>
      <c r="AW101">
        <v>2</v>
      </c>
      <c r="AX101">
        <v>10274143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ROW(Source!A105)</f>
        <v>105</v>
      </c>
      <c r="B102">
        <v>10274144</v>
      </c>
      <c r="C102">
        <v>10274140</v>
      </c>
      <c r="D102">
        <v>4906513</v>
      </c>
      <c r="E102">
        <v>1</v>
      </c>
      <c r="F102">
        <v>1</v>
      </c>
      <c r="G102">
        <v>1</v>
      </c>
      <c r="H102">
        <v>2</v>
      </c>
      <c r="I102" t="s">
        <v>270</v>
      </c>
      <c r="J102" t="s">
        <v>271</v>
      </c>
      <c r="K102" t="s">
        <v>272</v>
      </c>
      <c r="L102">
        <v>1368</v>
      </c>
      <c r="N102">
        <v>1011</v>
      </c>
      <c r="O102" t="s">
        <v>204</v>
      </c>
      <c r="P102" t="s">
        <v>204</v>
      </c>
      <c r="Q102">
        <v>1</v>
      </c>
      <c r="Y102">
        <v>0.125</v>
      </c>
      <c r="AA102">
        <v>0</v>
      </c>
      <c r="AB102">
        <v>75.4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0.1</v>
      </c>
      <c r="AU102" t="s">
        <v>22</v>
      </c>
      <c r="AV102">
        <v>0</v>
      </c>
      <c r="AW102">
        <v>2</v>
      </c>
      <c r="AX102">
        <v>10274144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ROW(Source!A105)</f>
        <v>105</v>
      </c>
      <c r="B103">
        <v>10274145</v>
      </c>
      <c r="C103">
        <v>10274140</v>
      </c>
      <c r="D103">
        <v>4852752</v>
      </c>
      <c r="E103">
        <v>1</v>
      </c>
      <c r="F103">
        <v>1</v>
      </c>
      <c r="G103">
        <v>1</v>
      </c>
      <c r="H103">
        <v>3</v>
      </c>
      <c r="I103" t="s">
        <v>309</v>
      </c>
      <c r="J103" t="s">
        <v>309</v>
      </c>
      <c r="K103" t="s">
        <v>310</v>
      </c>
      <c r="L103">
        <v>1327</v>
      </c>
      <c r="N103">
        <v>1005</v>
      </c>
      <c r="O103" t="s">
        <v>289</v>
      </c>
      <c r="P103" t="s">
        <v>289</v>
      </c>
      <c r="Q103">
        <v>1</v>
      </c>
      <c r="Y103">
        <v>0.00084</v>
      </c>
      <c r="AA103">
        <v>72.32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0.00084</v>
      </c>
      <c r="AV103">
        <v>0</v>
      </c>
      <c r="AW103">
        <v>2</v>
      </c>
      <c r="AX103">
        <v>10274145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ROW(Source!A105)</f>
        <v>105</v>
      </c>
      <c r="B104">
        <v>10274146</v>
      </c>
      <c r="C104">
        <v>10274140</v>
      </c>
      <c r="D104">
        <v>4852866</v>
      </c>
      <c r="E104">
        <v>1</v>
      </c>
      <c r="F104">
        <v>1</v>
      </c>
      <c r="G104">
        <v>1</v>
      </c>
      <c r="H104">
        <v>3</v>
      </c>
      <c r="I104" t="s">
        <v>311</v>
      </c>
      <c r="J104" t="s">
        <v>311</v>
      </c>
      <c r="K104" t="s">
        <v>312</v>
      </c>
      <c r="L104">
        <v>1348</v>
      </c>
      <c r="N104">
        <v>1009</v>
      </c>
      <c r="O104" t="s">
        <v>213</v>
      </c>
      <c r="P104" t="s">
        <v>213</v>
      </c>
      <c r="Q104">
        <v>1000</v>
      </c>
      <c r="Y104">
        <v>0.005</v>
      </c>
      <c r="AA104">
        <v>4294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0.005</v>
      </c>
      <c r="AV104">
        <v>0</v>
      </c>
      <c r="AW104">
        <v>2</v>
      </c>
      <c r="AX104">
        <v>10274146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ROW(Source!A105)</f>
        <v>105</v>
      </c>
      <c r="B105">
        <v>10274147</v>
      </c>
      <c r="C105">
        <v>10274140</v>
      </c>
      <c r="D105">
        <v>4852927</v>
      </c>
      <c r="E105">
        <v>1</v>
      </c>
      <c r="F105">
        <v>1</v>
      </c>
      <c r="G105">
        <v>1</v>
      </c>
      <c r="H105">
        <v>3</v>
      </c>
      <c r="I105" t="s">
        <v>230</v>
      </c>
      <c r="J105" t="s">
        <v>230</v>
      </c>
      <c r="K105" t="s">
        <v>231</v>
      </c>
      <c r="L105">
        <v>1346</v>
      </c>
      <c r="N105">
        <v>1009</v>
      </c>
      <c r="O105" t="s">
        <v>232</v>
      </c>
      <c r="P105" t="s">
        <v>232</v>
      </c>
      <c r="Q105">
        <v>1</v>
      </c>
      <c r="Y105">
        <v>0.31</v>
      </c>
      <c r="AA105">
        <v>1.82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0.31</v>
      </c>
      <c r="AV105">
        <v>0</v>
      </c>
      <c r="AW105">
        <v>2</v>
      </c>
      <c r="AX105">
        <v>10274147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ROW(Source!A105)</f>
        <v>105</v>
      </c>
      <c r="B106">
        <v>10274148</v>
      </c>
      <c r="C106">
        <v>10274140</v>
      </c>
      <c r="D106">
        <v>4853137</v>
      </c>
      <c r="E106">
        <v>1</v>
      </c>
      <c r="F106">
        <v>1</v>
      </c>
      <c r="G106">
        <v>1</v>
      </c>
      <c r="H106">
        <v>3</v>
      </c>
      <c r="I106" t="s">
        <v>313</v>
      </c>
      <c r="J106" t="s">
        <v>313</v>
      </c>
      <c r="K106" t="s">
        <v>314</v>
      </c>
      <c r="L106">
        <v>1348</v>
      </c>
      <c r="N106">
        <v>1009</v>
      </c>
      <c r="O106" t="s">
        <v>213</v>
      </c>
      <c r="P106" t="s">
        <v>213</v>
      </c>
      <c r="Q106">
        <v>1000</v>
      </c>
      <c r="Y106">
        <v>0.063</v>
      </c>
      <c r="AA106">
        <v>15481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0.063</v>
      </c>
      <c r="AV106">
        <v>0</v>
      </c>
      <c r="AW106">
        <v>2</v>
      </c>
      <c r="AX106">
        <v>10274148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ROW(Source!A106)</f>
        <v>106</v>
      </c>
      <c r="B107">
        <v>10274158</v>
      </c>
      <c r="C107">
        <v>10274157</v>
      </c>
      <c r="D107">
        <v>4923845</v>
      </c>
      <c r="E107">
        <v>1</v>
      </c>
      <c r="F107">
        <v>1</v>
      </c>
      <c r="G107">
        <v>1</v>
      </c>
      <c r="H107">
        <v>1</v>
      </c>
      <c r="I107" t="s">
        <v>219</v>
      </c>
      <c r="K107" t="s">
        <v>220</v>
      </c>
      <c r="L107">
        <v>1369</v>
      </c>
      <c r="N107">
        <v>1013</v>
      </c>
      <c r="O107" t="s">
        <v>198</v>
      </c>
      <c r="P107" t="s">
        <v>198</v>
      </c>
      <c r="Q107">
        <v>1</v>
      </c>
      <c r="Y107">
        <v>46.6785</v>
      </c>
      <c r="AA107">
        <v>0</v>
      </c>
      <c r="AB107">
        <v>0</v>
      </c>
      <c r="AC107">
        <v>0</v>
      </c>
      <c r="AD107">
        <v>8.86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40.59</v>
      </c>
      <c r="AU107" t="s">
        <v>23</v>
      </c>
      <c r="AV107">
        <v>1</v>
      </c>
      <c r="AW107">
        <v>2</v>
      </c>
      <c r="AX107">
        <v>10274158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ROW(Source!A106)</f>
        <v>106</v>
      </c>
      <c r="B108">
        <v>10274159</v>
      </c>
      <c r="C108">
        <v>10274157</v>
      </c>
      <c r="D108">
        <v>121548</v>
      </c>
      <c r="E108">
        <v>1</v>
      </c>
      <c r="F108">
        <v>1</v>
      </c>
      <c r="G108">
        <v>1</v>
      </c>
      <c r="H108">
        <v>1</v>
      </c>
      <c r="I108" t="s">
        <v>29</v>
      </c>
      <c r="K108" t="s">
        <v>199</v>
      </c>
      <c r="L108">
        <v>608254</v>
      </c>
      <c r="N108">
        <v>1013</v>
      </c>
      <c r="O108" t="s">
        <v>200</v>
      </c>
      <c r="P108" t="s">
        <v>200</v>
      </c>
      <c r="Q108">
        <v>1</v>
      </c>
      <c r="Y108">
        <v>0.05</v>
      </c>
      <c r="AA108">
        <v>0</v>
      </c>
      <c r="AB108">
        <v>0</v>
      </c>
      <c r="AC108">
        <v>0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0.04</v>
      </c>
      <c r="AU108" t="s">
        <v>22</v>
      </c>
      <c r="AV108">
        <v>2</v>
      </c>
      <c r="AW108">
        <v>2</v>
      </c>
      <c r="AX108">
        <v>10274159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ROW(Source!A106)</f>
        <v>106</v>
      </c>
      <c r="B109">
        <v>10274160</v>
      </c>
      <c r="C109">
        <v>10274157</v>
      </c>
      <c r="D109">
        <v>4903820</v>
      </c>
      <c r="E109">
        <v>1</v>
      </c>
      <c r="F109">
        <v>1</v>
      </c>
      <c r="G109">
        <v>1</v>
      </c>
      <c r="H109">
        <v>2</v>
      </c>
      <c r="I109" t="s">
        <v>201</v>
      </c>
      <c r="J109" t="s">
        <v>202</v>
      </c>
      <c r="K109" t="s">
        <v>203</v>
      </c>
      <c r="L109">
        <v>1368</v>
      </c>
      <c r="N109">
        <v>1011</v>
      </c>
      <c r="O109" t="s">
        <v>204</v>
      </c>
      <c r="P109" t="s">
        <v>204</v>
      </c>
      <c r="Q109">
        <v>1</v>
      </c>
      <c r="Y109">
        <v>0.0125</v>
      </c>
      <c r="AA109">
        <v>0</v>
      </c>
      <c r="AB109">
        <v>20</v>
      </c>
      <c r="AC109">
        <v>13.5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0.01</v>
      </c>
      <c r="AU109" t="s">
        <v>22</v>
      </c>
      <c r="AV109">
        <v>0</v>
      </c>
      <c r="AW109">
        <v>2</v>
      </c>
      <c r="AX109">
        <v>10274160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ROW(Source!A106)</f>
        <v>106</v>
      </c>
      <c r="B110">
        <v>10274161</v>
      </c>
      <c r="C110">
        <v>10274157</v>
      </c>
      <c r="D110">
        <v>4906513</v>
      </c>
      <c r="E110">
        <v>1</v>
      </c>
      <c r="F110">
        <v>1</v>
      </c>
      <c r="G110">
        <v>1</v>
      </c>
      <c r="H110">
        <v>2</v>
      </c>
      <c r="I110" t="s">
        <v>270</v>
      </c>
      <c r="J110" t="s">
        <v>271</v>
      </c>
      <c r="K110" t="s">
        <v>272</v>
      </c>
      <c r="L110">
        <v>1368</v>
      </c>
      <c r="N110">
        <v>1011</v>
      </c>
      <c r="O110" t="s">
        <v>204</v>
      </c>
      <c r="P110" t="s">
        <v>204</v>
      </c>
      <c r="Q110">
        <v>1</v>
      </c>
      <c r="Y110">
        <v>0.0375</v>
      </c>
      <c r="AA110">
        <v>0</v>
      </c>
      <c r="AB110">
        <v>75.4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0.03</v>
      </c>
      <c r="AU110" t="s">
        <v>22</v>
      </c>
      <c r="AV110">
        <v>0</v>
      </c>
      <c r="AW110">
        <v>2</v>
      </c>
      <c r="AX110">
        <v>10274161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ROW(Source!A106)</f>
        <v>106</v>
      </c>
      <c r="B111">
        <v>10274162</v>
      </c>
      <c r="C111">
        <v>10274157</v>
      </c>
      <c r="D111">
        <v>4850950</v>
      </c>
      <c r="E111">
        <v>1</v>
      </c>
      <c r="F111">
        <v>1</v>
      </c>
      <c r="G111">
        <v>1</v>
      </c>
      <c r="H111">
        <v>3</v>
      </c>
      <c r="I111" t="s">
        <v>321</v>
      </c>
      <c r="J111" t="s">
        <v>321</v>
      </c>
      <c r="K111" t="s">
        <v>322</v>
      </c>
      <c r="L111">
        <v>1348</v>
      </c>
      <c r="N111">
        <v>1009</v>
      </c>
      <c r="O111" t="s">
        <v>213</v>
      </c>
      <c r="P111" t="s">
        <v>213</v>
      </c>
      <c r="Q111">
        <v>1000</v>
      </c>
      <c r="Y111">
        <v>0.0246</v>
      </c>
      <c r="AA111">
        <v>15707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0.0246</v>
      </c>
      <c r="AV111">
        <v>0</v>
      </c>
      <c r="AW111">
        <v>2</v>
      </c>
      <c r="AX111">
        <v>10274162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ROW(Source!A106)</f>
        <v>106</v>
      </c>
      <c r="B112">
        <v>10274163</v>
      </c>
      <c r="C112">
        <v>10274157</v>
      </c>
      <c r="D112">
        <v>4852927</v>
      </c>
      <c r="E112">
        <v>1</v>
      </c>
      <c r="F112">
        <v>1</v>
      </c>
      <c r="G112">
        <v>1</v>
      </c>
      <c r="H112">
        <v>3</v>
      </c>
      <c r="I112" t="s">
        <v>230</v>
      </c>
      <c r="J112" t="s">
        <v>230</v>
      </c>
      <c r="K112" t="s">
        <v>231</v>
      </c>
      <c r="L112">
        <v>1346</v>
      </c>
      <c r="N112">
        <v>1009</v>
      </c>
      <c r="O112" t="s">
        <v>232</v>
      </c>
      <c r="P112" t="s">
        <v>232</v>
      </c>
      <c r="Q112">
        <v>1</v>
      </c>
      <c r="Y112">
        <v>0.3</v>
      </c>
      <c r="AA112">
        <v>1.82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0.3</v>
      </c>
      <c r="AV112">
        <v>0</v>
      </c>
      <c r="AW112">
        <v>2</v>
      </c>
      <c r="AX112">
        <v>10274163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ROW(Source!A106)</f>
        <v>106</v>
      </c>
      <c r="B113">
        <v>10274164</v>
      </c>
      <c r="C113">
        <v>10274157</v>
      </c>
      <c r="D113">
        <v>4852990</v>
      </c>
      <c r="E113">
        <v>1</v>
      </c>
      <c r="F113">
        <v>1</v>
      </c>
      <c r="G113">
        <v>1</v>
      </c>
      <c r="H113">
        <v>3</v>
      </c>
      <c r="I113" t="s">
        <v>323</v>
      </c>
      <c r="J113" t="s">
        <v>323</v>
      </c>
      <c r="K113" t="s">
        <v>324</v>
      </c>
      <c r="L113">
        <v>1346</v>
      </c>
      <c r="N113">
        <v>1009</v>
      </c>
      <c r="O113" t="s">
        <v>232</v>
      </c>
      <c r="P113" t="s">
        <v>232</v>
      </c>
      <c r="Q113">
        <v>1</v>
      </c>
      <c r="Y113">
        <v>2.7</v>
      </c>
      <c r="AA113">
        <v>32.6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2.7</v>
      </c>
      <c r="AV113">
        <v>0</v>
      </c>
      <c r="AW113">
        <v>2</v>
      </c>
      <c r="AX113">
        <v>10274164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ROW(Source!A126)</f>
        <v>126</v>
      </c>
      <c r="B114">
        <v>10274194</v>
      </c>
      <c r="C114">
        <v>10274193</v>
      </c>
      <c r="D114">
        <v>4930873</v>
      </c>
      <c r="E114">
        <v>1</v>
      </c>
      <c r="F114">
        <v>1</v>
      </c>
      <c r="G114">
        <v>1</v>
      </c>
      <c r="H114">
        <v>1</v>
      </c>
      <c r="I114" t="s">
        <v>315</v>
      </c>
      <c r="K114" t="s">
        <v>316</v>
      </c>
      <c r="L114">
        <v>1369</v>
      </c>
      <c r="N114">
        <v>1013</v>
      </c>
      <c r="O114" t="s">
        <v>198</v>
      </c>
      <c r="P114" t="s">
        <v>198</v>
      </c>
      <c r="Q114">
        <v>1</v>
      </c>
      <c r="Y114">
        <v>119.922</v>
      </c>
      <c r="AA114">
        <v>0</v>
      </c>
      <c r="AB114">
        <v>0</v>
      </c>
      <c r="AC114">
        <v>0</v>
      </c>
      <c r="AD114">
        <v>9.19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104.28</v>
      </c>
      <c r="AU114" t="s">
        <v>23</v>
      </c>
      <c r="AV114">
        <v>1</v>
      </c>
      <c r="AW114">
        <v>2</v>
      </c>
      <c r="AX114">
        <v>10274194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ROW(Source!A126)</f>
        <v>126</v>
      </c>
      <c r="B115">
        <v>10274195</v>
      </c>
      <c r="C115">
        <v>10274193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29</v>
      </c>
      <c r="K115" t="s">
        <v>199</v>
      </c>
      <c r="L115">
        <v>608254</v>
      </c>
      <c r="N115">
        <v>1013</v>
      </c>
      <c r="O115" t="s">
        <v>200</v>
      </c>
      <c r="P115" t="s">
        <v>200</v>
      </c>
      <c r="Q115">
        <v>1</v>
      </c>
      <c r="Y115">
        <v>16.675</v>
      </c>
      <c r="AA115">
        <v>0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13.34</v>
      </c>
      <c r="AU115" t="s">
        <v>22</v>
      </c>
      <c r="AV115">
        <v>2</v>
      </c>
      <c r="AW115">
        <v>2</v>
      </c>
      <c r="AX115">
        <v>10274195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ROW(Source!A126)</f>
        <v>126</v>
      </c>
      <c r="B116">
        <v>10274196</v>
      </c>
      <c r="C116">
        <v>10274193</v>
      </c>
      <c r="D116">
        <v>4903360</v>
      </c>
      <c r="E116">
        <v>1</v>
      </c>
      <c r="F116">
        <v>1</v>
      </c>
      <c r="G116">
        <v>1</v>
      </c>
      <c r="H116">
        <v>2</v>
      </c>
      <c r="I116" t="s">
        <v>246</v>
      </c>
      <c r="J116" t="s">
        <v>247</v>
      </c>
      <c r="K116" t="s">
        <v>248</v>
      </c>
      <c r="L116">
        <v>1368</v>
      </c>
      <c r="N116">
        <v>1011</v>
      </c>
      <c r="O116" t="s">
        <v>204</v>
      </c>
      <c r="P116" t="s">
        <v>204</v>
      </c>
      <c r="Q116">
        <v>1</v>
      </c>
      <c r="Y116">
        <v>12.1125</v>
      </c>
      <c r="AA116">
        <v>0</v>
      </c>
      <c r="AB116">
        <v>86.4</v>
      </c>
      <c r="AC116">
        <v>13.5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9.69</v>
      </c>
      <c r="AU116" t="s">
        <v>22</v>
      </c>
      <c r="AV116">
        <v>0</v>
      </c>
      <c r="AW116">
        <v>2</v>
      </c>
      <c r="AX116">
        <v>10274196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ROW(Source!A126)</f>
        <v>126</v>
      </c>
      <c r="B117">
        <v>10274197</v>
      </c>
      <c r="C117">
        <v>10274193</v>
      </c>
      <c r="D117">
        <v>4903537</v>
      </c>
      <c r="E117">
        <v>1</v>
      </c>
      <c r="F117">
        <v>1</v>
      </c>
      <c r="G117">
        <v>1</v>
      </c>
      <c r="H117">
        <v>2</v>
      </c>
      <c r="I117" t="s">
        <v>216</v>
      </c>
      <c r="J117" t="s">
        <v>217</v>
      </c>
      <c r="K117" t="s">
        <v>218</v>
      </c>
      <c r="L117">
        <v>1368</v>
      </c>
      <c r="N117">
        <v>1011</v>
      </c>
      <c r="O117" t="s">
        <v>204</v>
      </c>
      <c r="P117" t="s">
        <v>204</v>
      </c>
      <c r="Q117">
        <v>1</v>
      </c>
      <c r="Y117">
        <v>2.075</v>
      </c>
      <c r="AA117">
        <v>0</v>
      </c>
      <c r="AB117">
        <v>112</v>
      </c>
      <c r="AC117">
        <v>13.5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1.66</v>
      </c>
      <c r="AU117" t="s">
        <v>22</v>
      </c>
      <c r="AV117">
        <v>0</v>
      </c>
      <c r="AW117">
        <v>2</v>
      </c>
      <c r="AX117">
        <v>10274197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ROW(Source!A126)</f>
        <v>126</v>
      </c>
      <c r="B118">
        <v>10274198</v>
      </c>
      <c r="C118">
        <v>10274193</v>
      </c>
      <c r="D118">
        <v>4904761</v>
      </c>
      <c r="E118">
        <v>1</v>
      </c>
      <c r="F118">
        <v>1</v>
      </c>
      <c r="G118">
        <v>1</v>
      </c>
      <c r="H118">
        <v>2</v>
      </c>
      <c r="I118" t="s">
        <v>325</v>
      </c>
      <c r="J118" t="s">
        <v>326</v>
      </c>
      <c r="K118" t="s">
        <v>327</v>
      </c>
      <c r="L118">
        <v>1368</v>
      </c>
      <c r="N118">
        <v>1011</v>
      </c>
      <c r="O118" t="s">
        <v>204</v>
      </c>
      <c r="P118" t="s">
        <v>204</v>
      </c>
      <c r="Q118">
        <v>1</v>
      </c>
      <c r="Y118">
        <v>2.2375</v>
      </c>
      <c r="AA118">
        <v>0</v>
      </c>
      <c r="AB118">
        <v>30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1.79</v>
      </c>
      <c r="AU118" t="s">
        <v>22</v>
      </c>
      <c r="AV118">
        <v>0</v>
      </c>
      <c r="AW118">
        <v>2</v>
      </c>
      <c r="AX118">
        <v>10274198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ROW(Source!A126)</f>
        <v>126</v>
      </c>
      <c r="B119">
        <v>10274199</v>
      </c>
      <c r="C119">
        <v>10274193</v>
      </c>
      <c r="D119">
        <v>4906513</v>
      </c>
      <c r="E119">
        <v>1</v>
      </c>
      <c r="F119">
        <v>1</v>
      </c>
      <c r="G119">
        <v>1</v>
      </c>
      <c r="H119">
        <v>2</v>
      </c>
      <c r="I119" t="s">
        <v>270</v>
      </c>
      <c r="J119" t="s">
        <v>271</v>
      </c>
      <c r="K119" t="s">
        <v>272</v>
      </c>
      <c r="L119">
        <v>1368</v>
      </c>
      <c r="N119">
        <v>1011</v>
      </c>
      <c r="O119" t="s">
        <v>204</v>
      </c>
      <c r="P119" t="s">
        <v>204</v>
      </c>
      <c r="Q119">
        <v>1</v>
      </c>
      <c r="Y119">
        <v>2.4875</v>
      </c>
      <c r="AA119">
        <v>0</v>
      </c>
      <c r="AB119">
        <v>75.4</v>
      </c>
      <c r="AC119">
        <v>0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1.99</v>
      </c>
      <c r="AU119" t="s">
        <v>22</v>
      </c>
      <c r="AV119">
        <v>0</v>
      </c>
      <c r="AW119">
        <v>2</v>
      </c>
      <c r="AX119">
        <v>10274199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ROW(Source!A126)</f>
        <v>126</v>
      </c>
      <c r="B120">
        <v>10274200</v>
      </c>
      <c r="C120">
        <v>10274193</v>
      </c>
      <c r="D120">
        <v>4850577</v>
      </c>
      <c r="E120">
        <v>1</v>
      </c>
      <c r="F120">
        <v>1</v>
      </c>
      <c r="G120">
        <v>1</v>
      </c>
      <c r="H120">
        <v>3</v>
      </c>
      <c r="I120" t="s">
        <v>328</v>
      </c>
      <c r="J120" t="s">
        <v>328</v>
      </c>
      <c r="K120" t="s">
        <v>329</v>
      </c>
      <c r="L120">
        <v>1348</v>
      </c>
      <c r="N120">
        <v>1009</v>
      </c>
      <c r="O120" t="s">
        <v>213</v>
      </c>
      <c r="P120" t="s">
        <v>213</v>
      </c>
      <c r="Q120">
        <v>1000</v>
      </c>
      <c r="Y120">
        <v>0.0021</v>
      </c>
      <c r="AA120">
        <v>8475</v>
      </c>
      <c r="AB120">
        <v>0</v>
      </c>
      <c r="AC120">
        <v>0</v>
      </c>
      <c r="AD120">
        <v>0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0.0021</v>
      </c>
      <c r="AV120">
        <v>0</v>
      </c>
      <c r="AW120">
        <v>2</v>
      </c>
      <c r="AX120">
        <v>10274200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ROW(Source!A126)</f>
        <v>126</v>
      </c>
      <c r="B121">
        <v>10274201</v>
      </c>
      <c r="C121">
        <v>10274193</v>
      </c>
      <c r="D121">
        <v>4850602</v>
      </c>
      <c r="E121">
        <v>1</v>
      </c>
      <c r="F121">
        <v>1</v>
      </c>
      <c r="G121">
        <v>1</v>
      </c>
      <c r="H121">
        <v>3</v>
      </c>
      <c r="I121" t="s">
        <v>301</v>
      </c>
      <c r="J121" t="s">
        <v>301</v>
      </c>
      <c r="K121" t="s">
        <v>302</v>
      </c>
      <c r="L121">
        <v>1348</v>
      </c>
      <c r="N121">
        <v>1009</v>
      </c>
      <c r="O121" t="s">
        <v>213</v>
      </c>
      <c r="P121" t="s">
        <v>213</v>
      </c>
      <c r="Q121">
        <v>1000</v>
      </c>
      <c r="Y121">
        <v>0.016</v>
      </c>
      <c r="AA121">
        <v>729.98</v>
      </c>
      <c r="AB121">
        <v>0</v>
      </c>
      <c r="AC121">
        <v>0</v>
      </c>
      <c r="AD121">
        <v>0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0.016</v>
      </c>
      <c r="AV121">
        <v>0</v>
      </c>
      <c r="AW121">
        <v>2</v>
      </c>
      <c r="AX121">
        <v>10274201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ROW(Source!A126)</f>
        <v>126</v>
      </c>
      <c r="B122">
        <v>10274202</v>
      </c>
      <c r="C122">
        <v>10274193</v>
      </c>
      <c r="D122">
        <v>4851634</v>
      </c>
      <c r="E122">
        <v>1</v>
      </c>
      <c r="F122">
        <v>1</v>
      </c>
      <c r="G122">
        <v>1</v>
      </c>
      <c r="H122">
        <v>3</v>
      </c>
      <c r="I122" t="s">
        <v>330</v>
      </c>
      <c r="J122" t="s">
        <v>330</v>
      </c>
      <c r="K122" t="s">
        <v>331</v>
      </c>
      <c r="L122">
        <v>1391</v>
      </c>
      <c r="N122">
        <v>1013</v>
      </c>
      <c r="O122" t="s">
        <v>332</v>
      </c>
      <c r="P122" t="s">
        <v>332</v>
      </c>
      <c r="Q122">
        <v>1</v>
      </c>
      <c r="Y122">
        <v>48.78</v>
      </c>
      <c r="AA122">
        <v>94.68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48.78</v>
      </c>
      <c r="AV122">
        <v>0</v>
      </c>
      <c r="AW122">
        <v>2</v>
      </c>
      <c r="AX122">
        <v>10274202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ROW(Source!A126)</f>
        <v>126</v>
      </c>
      <c r="B123">
        <v>10274203</v>
      </c>
      <c r="C123">
        <v>10274193</v>
      </c>
      <c r="D123">
        <v>4852747</v>
      </c>
      <c r="E123">
        <v>1</v>
      </c>
      <c r="F123">
        <v>1</v>
      </c>
      <c r="G123">
        <v>1</v>
      </c>
      <c r="H123">
        <v>3</v>
      </c>
      <c r="I123" t="s">
        <v>333</v>
      </c>
      <c r="J123" t="s">
        <v>333</v>
      </c>
      <c r="K123" t="s">
        <v>334</v>
      </c>
      <c r="L123">
        <v>1348</v>
      </c>
      <c r="N123">
        <v>1009</v>
      </c>
      <c r="O123" t="s">
        <v>213</v>
      </c>
      <c r="P123" t="s">
        <v>213</v>
      </c>
      <c r="Q123">
        <v>1000</v>
      </c>
      <c r="Y123">
        <v>0.0236</v>
      </c>
      <c r="AA123">
        <v>1695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0.0236</v>
      </c>
      <c r="AV123">
        <v>0</v>
      </c>
      <c r="AW123">
        <v>2</v>
      </c>
      <c r="AX123">
        <v>10274203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ROW(Source!A126)</f>
        <v>126</v>
      </c>
      <c r="B124">
        <v>10274204</v>
      </c>
      <c r="C124">
        <v>10274193</v>
      </c>
      <c r="D124">
        <v>4852856</v>
      </c>
      <c r="E124">
        <v>1</v>
      </c>
      <c r="F124">
        <v>1</v>
      </c>
      <c r="G124">
        <v>1</v>
      </c>
      <c r="H124">
        <v>3</v>
      </c>
      <c r="I124" t="s">
        <v>319</v>
      </c>
      <c r="J124" t="s">
        <v>319</v>
      </c>
      <c r="K124" t="s">
        <v>320</v>
      </c>
      <c r="L124">
        <v>1346</v>
      </c>
      <c r="N124">
        <v>1009</v>
      </c>
      <c r="O124" t="s">
        <v>232</v>
      </c>
      <c r="P124" t="s">
        <v>232</v>
      </c>
      <c r="Q124">
        <v>1</v>
      </c>
      <c r="Y124">
        <v>108</v>
      </c>
      <c r="AA124">
        <v>9.04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108</v>
      </c>
      <c r="AV124">
        <v>0</v>
      </c>
      <c r="AW124">
        <v>2</v>
      </c>
      <c r="AX124">
        <v>10274204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ROW(Source!A126)</f>
        <v>126</v>
      </c>
      <c r="B125">
        <v>10274205</v>
      </c>
      <c r="C125">
        <v>10274193</v>
      </c>
      <c r="D125">
        <v>4852904</v>
      </c>
      <c r="E125">
        <v>1</v>
      </c>
      <c r="F125">
        <v>1</v>
      </c>
      <c r="G125">
        <v>1</v>
      </c>
      <c r="H125">
        <v>3</v>
      </c>
      <c r="I125" t="s">
        <v>335</v>
      </c>
      <c r="J125" t="s">
        <v>335</v>
      </c>
      <c r="K125" t="s">
        <v>336</v>
      </c>
      <c r="L125">
        <v>1327</v>
      </c>
      <c r="N125">
        <v>1005</v>
      </c>
      <c r="O125" t="s">
        <v>289</v>
      </c>
      <c r="P125" t="s">
        <v>289</v>
      </c>
      <c r="Q125">
        <v>1</v>
      </c>
      <c r="Y125">
        <v>89</v>
      </c>
      <c r="AA125">
        <v>5.71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89</v>
      </c>
      <c r="AV125">
        <v>0</v>
      </c>
      <c r="AW125">
        <v>2</v>
      </c>
      <c r="AX125">
        <v>10274205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ROW(Source!A126)</f>
        <v>126</v>
      </c>
      <c r="B126">
        <v>10274206</v>
      </c>
      <c r="C126">
        <v>10274193</v>
      </c>
      <c r="D126">
        <v>4852966</v>
      </c>
      <c r="E126">
        <v>1</v>
      </c>
      <c r="F126">
        <v>1</v>
      </c>
      <c r="G126">
        <v>1</v>
      </c>
      <c r="H126">
        <v>3</v>
      </c>
      <c r="I126" t="s">
        <v>279</v>
      </c>
      <c r="J126" t="s">
        <v>279</v>
      </c>
      <c r="K126" t="s">
        <v>280</v>
      </c>
      <c r="L126">
        <v>1348</v>
      </c>
      <c r="N126">
        <v>1009</v>
      </c>
      <c r="O126" t="s">
        <v>213</v>
      </c>
      <c r="P126" t="s">
        <v>213</v>
      </c>
      <c r="Q126">
        <v>1000</v>
      </c>
      <c r="Y126">
        <v>0.00413</v>
      </c>
      <c r="AA126">
        <v>11978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0.00413</v>
      </c>
      <c r="AV126">
        <v>0</v>
      </c>
      <c r="AW126">
        <v>2</v>
      </c>
      <c r="AX126">
        <v>10274206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ROW(Source!A126)</f>
        <v>126</v>
      </c>
      <c r="B127">
        <v>10274207</v>
      </c>
      <c r="C127">
        <v>10274193</v>
      </c>
      <c r="D127">
        <v>4853114</v>
      </c>
      <c r="E127">
        <v>1</v>
      </c>
      <c r="F127">
        <v>1</v>
      </c>
      <c r="G127">
        <v>1</v>
      </c>
      <c r="H127">
        <v>3</v>
      </c>
      <c r="I127" t="s">
        <v>337</v>
      </c>
      <c r="K127" t="s">
        <v>338</v>
      </c>
      <c r="L127">
        <v>1346</v>
      </c>
      <c r="N127">
        <v>1009</v>
      </c>
      <c r="O127" t="s">
        <v>232</v>
      </c>
      <c r="P127" t="s">
        <v>232</v>
      </c>
      <c r="Q127">
        <v>1</v>
      </c>
      <c r="Y127">
        <v>37.5</v>
      </c>
      <c r="AA127">
        <v>10.26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37.5</v>
      </c>
      <c r="AV127">
        <v>0</v>
      </c>
      <c r="AW127">
        <v>2</v>
      </c>
      <c r="AX127">
        <v>10274207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ROW(Source!A126)</f>
        <v>126</v>
      </c>
      <c r="B128">
        <v>10274208</v>
      </c>
      <c r="C128">
        <v>10274193</v>
      </c>
      <c r="D128">
        <v>4854123</v>
      </c>
      <c r="E128">
        <v>1</v>
      </c>
      <c r="F128">
        <v>1</v>
      </c>
      <c r="G128">
        <v>1</v>
      </c>
      <c r="H128">
        <v>3</v>
      </c>
      <c r="I128" t="s">
        <v>339</v>
      </c>
      <c r="J128" t="s">
        <v>339</v>
      </c>
      <c r="K128" t="s">
        <v>340</v>
      </c>
      <c r="L128">
        <v>1339</v>
      </c>
      <c r="N128">
        <v>1007</v>
      </c>
      <c r="O128" t="s">
        <v>118</v>
      </c>
      <c r="P128" t="s">
        <v>118</v>
      </c>
      <c r="Q128">
        <v>1</v>
      </c>
      <c r="Y128">
        <v>0.08</v>
      </c>
      <c r="AA128">
        <v>1100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0.08</v>
      </c>
      <c r="AV128">
        <v>0</v>
      </c>
      <c r="AW128">
        <v>2</v>
      </c>
      <c r="AX128">
        <v>10274208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ROW(Source!A126)</f>
        <v>126</v>
      </c>
      <c r="B129">
        <v>10274209</v>
      </c>
      <c r="C129">
        <v>10274193</v>
      </c>
      <c r="D129">
        <v>4868000</v>
      </c>
      <c r="E129">
        <v>1</v>
      </c>
      <c r="F129">
        <v>1</v>
      </c>
      <c r="G129">
        <v>1</v>
      </c>
      <c r="H129">
        <v>3</v>
      </c>
      <c r="I129" t="s">
        <v>341</v>
      </c>
      <c r="J129" t="s">
        <v>341</v>
      </c>
      <c r="K129" t="s">
        <v>342</v>
      </c>
      <c r="L129">
        <v>1327</v>
      </c>
      <c r="N129">
        <v>1005</v>
      </c>
      <c r="O129" t="s">
        <v>289</v>
      </c>
      <c r="P129" t="s">
        <v>289</v>
      </c>
      <c r="Q129">
        <v>1</v>
      </c>
      <c r="Y129">
        <v>100</v>
      </c>
      <c r="AA129">
        <v>207</v>
      </c>
      <c r="AB129">
        <v>0</v>
      </c>
      <c r="AC129">
        <v>0</v>
      </c>
      <c r="AD129">
        <v>0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100</v>
      </c>
      <c r="AV129">
        <v>0</v>
      </c>
      <c r="AW129">
        <v>2</v>
      </c>
      <c r="AX129">
        <v>10274209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ROW(Source!A126)</f>
        <v>126</v>
      </c>
      <c r="B130">
        <v>10274210</v>
      </c>
      <c r="C130">
        <v>10274193</v>
      </c>
      <c r="D130">
        <v>4877577</v>
      </c>
      <c r="E130">
        <v>1</v>
      </c>
      <c r="F130">
        <v>1</v>
      </c>
      <c r="G130">
        <v>1</v>
      </c>
      <c r="H130">
        <v>3</v>
      </c>
      <c r="I130" t="s">
        <v>343</v>
      </c>
      <c r="J130" t="s">
        <v>343</v>
      </c>
      <c r="K130" t="s">
        <v>344</v>
      </c>
      <c r="L130">
        <v>1339</v>
      </c>
      <c r="N130">
        <v>1007</v>
      </c>
      <c r="O130" t="s">
        <v>118</v>
      </c>
      <c r="P130" t="s">
        <v>118</v>
      </c>
      <c r="Q130">
        <v>1</v>
      </c>
      <c r="Y130">
        <v>0.105</v>
      </c>
      <c r="AA130">
        <v>458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0.105</v>
      </c>
      <c r="AV130">
        <v>0</v>
      </c>
      <c r="AW130">
        <v>2</v>
      </c>
      <c r="AX130">
        <v>10274210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ROW(Source!A146)</f>
        <v>146</v>
      </c>
      <c r="B131">
        <v>10274240</v>
      </c>
      <c r="C131">
        <v>10274239</v>
      </c>
      <c r="D131">
        <v>4923796</v>
      </c>
      <c r="E131">
        <v>1</v>
      </c>
      <c r="F131">
        <v>1</v>
      </c>
      <c r="G131">
        <v>1</v>
      </c>
      <c r="H131">
        <v>1</v>
      </c>
      <c r="I131" t="s">
        <v>345</v>
      </c>
      <c r="K131" t="s">
        <v>346</v>
      </c>
      <c r="L131">
        <v>1369</v>
      </c>
      <c r="N131">
        <v>1013</v>
      </c>
      <c r="O131" t="s">
        <v>198</v>
      </c>
      <c r="P131" t="s">
        <v>198</v>
      </c>
      <c r="Q131">
        <v>1</v>
      </c>
      <c r="Y131">
        <v>24.1</v>
      </c>
      <c r="AA131">
        <v>0</v>
      </c>
      <c r="AB131">
        <v>0</v>
      </c>
      <c r="AC131">
        <v>0</v>
      </c>
      <c r="AD131">
        <v>9.08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24.1</v>
      </c>
      <c r="AV131">
        <v>1</v>
      </c>
      <c r="AW131">
        <v>2</v>
      </c>
      <c r="AX131">
        <v>10274240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ROW(Source!A146)</f>
        <v>146</v>
      </c>
      <c r="B132">
        <v>10274241</v>
      </c>
      <c r="C132">
        <v>10274239</v>
      </c>
      <c r="D132">
        <v>4898672</v>
      </c>
      <c r="E132">
        <v>1</v>
      </c>
      <c r="F132">
        <v>1</v>
      </c>
      <c r="G132">
        <v>1</v>
      </c>
      <c r="H132">
        <v>3</v>
      </c>
      <c r="I132" t="s">
        <v>347</v>
      </c>
      <c r="J132" t="s">
        <v>347</v>
      </c>
      <c r="K132" t="s">
        <v>348</v>
      </c>
      <c r="L132">
        <v>1354</v>
      </c>
      <c r="N132">
        <v>1010</v>
      </c>
      <c r="O132" t="s">
        <v>229</v>
      </c>
      <c r="P132" t="s">
        <v>229</v>
      </c>
      <c r="Q132">
        <v>1</v>
      </c>
      <c r="Y132">
        <v>100</v>
      </c>
      <c r="AA132">
        <v>6.22</v>
      </c>
      <c r="AB132">
        <v>0</v>
      </c>
      <c r="AC132">
        <v>0</v>
      </c>
      <c r="AD132">
        <v>0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100</v>
      </c>
      <c r="AV132">
        <v>0</v>
      </c>
      <c r="AW132">
        <v>2</v>
      </c>
      <c r="AX132">
        <v>10274241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ROW(Source!A147)</f>
        <v>147</v>
      </c>
      <c r="B133">
        <v>10274243</v>
      </c>
      <c r="C133">
        <v>10274242</v>
      </c>
      <c r="D133">
        <v>4923796</v>
      </c>
      <c r="E133">
        <v>1</v>
      </c>
      <c r="F133">
        <v>1</v>
      </c>
      <c r="G133">
        <v>1</v>
      </c>
      <c r="H133">
        <v>1</v>
      </c>
      <c r="I133" t="s">
        <v>345</v>
      </c>
      <c r="K133" t="s">
        <v>346</v>
      </c>
      <c r="L133">
        <v>1369</v>
      </c>
      <c r="N133">
        <v>1013</v>
      </c>
      <c r="O133" t="s">
        <v>198</v>
      </c>
      <c r="P133" t="s">
        <v>198</v>
      </c>
      <c r="Q133">
        <v>1</v>
      </c>
      <c r="Y133">
        <v>24.1</v>
      </c>
      <c r="AA133">
        <v>0</v>
      </c>
      <c r="AB133">
        <v>0</v>
      </c>
      <c r="AC133">
        <v>0</v>
      </c>
      <c r="AD133">
        <v>9.08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24.1</v>
      </c>
      <c r="AV133">
        <v>1</v>
      </c>
      <c r="AW133">
        <v>2</v>
      </c>
      <c r="AX133">
        <v>10274243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ROW(Source!A147)</f>
        <v>147</v>
      </c>
      <c r="B134">
        <v>10274244</v>
      </c>
      <c r="C134">
        <v>10274242</v>
      </c>
      <c r="D134">
        <v>4902375</v>
      </c>
      <c r="E134">
        <v>1</v>
      </c>
      <c r="F134">
        <v>1</v>
      </c>
      <c r="G134">
        <v>1</v>
      </c>
      <c r="H134">
        <v>3</v>
      </c>
      <c r="I134" t="s">
        <v>349</v>
      </c>
      <c r="J134" t="s">
        <v>349</v>
      </c>
      <c r="K134" t="s">
        <v>350</v>
      </c>
      <c r="L134">
        <v>1354</v>
      </c>
      <c r="N134">
        <v>1010</v>
      </c>
      <c r="O134" t="s">
        <v>229</v>
      </c>
      <c r="P134" t="s">
        <v>229</v>
      </c>
      <c r="Q134">
        <v>1</v>
      </c>
      <c r="Y134">
        <v>100</v>
      </c>
      <c r="AA134">
        <v>5.09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100</v>
      </c>
      <c r="AV134">
        <v>0</v>
      </c>
      <c r="AW134">
        <v>2</v>
      </c>
      <c r="AX134">
        <v>10274244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ROW(Source!A148)</f>
        <v>148</v>
      </c>
      <c r="B135">
        <v>10274405</v>
      </c>
      <c r="C135">
        <v>10274404</v>
      </c>
      <c r="D135">
        <v>4928768</v>
      </c>
      <c r="E135">
        <v>1</v>
      </c>
      <c r="F135">
        <v>1</v>
      </c>
      <c r="G135">
        <v>1</v>
      </c>
      <c r="H135">
        <v>1</v>
      </c>
      <c r="I135" t="s">
        <v>235</v>
      </c>
      <c r="K135" t="s">
        <v>236</v>
      </c>
      <c r="L135">
        <v>1369</v>
      </c>
      <c r="N135">
        <v>1013</v>
      </c>
      <c r="O135" t="s">
        <v>198</v>
      </c>
      <c r="P135" t="s">
        <v>198</v>
      </c>
      <c r="Q135">
        <v>1</v>
      </c>
      <c r="Y135">
        <v>163.3</v>
      </c>
      <c r="AA135">
        <v>0</v>
      </c>
      <c r="AB135">
        <v>0</v>
      </c>
      <c r="AC135">
        <v>0</v>
      </c>
      <c r="AD135">
        <v>9.63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163.3</v>
      </c>
      <c r="AV135">
        <v>1</v>
      </c>
      <c r="AW135">
        <v>2</v>
      </c>
      <c r="AX135">
        <v>10274409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ROW(Source!A148)</f>
        <v>148</v>
      </c>
      <c r="B136">
        <v>10274406</v>
      </c>
      <c r="C136">
        <v>10274404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29</v>
      </c>
      <c r="K136" t="s">
        <v>199</v>
      </c>
      <c r="L136">
        <v>608254</v>
      </c>
      <c r="N136">
        <v>1013</v>
      </c>
      <c r="O136" t="s">
        <v>200</v>
      </c>
      <c r="P136" t="s">
        <v>200</v>
      </c>
      <c r="Q136">
        <v>1</v>
      </c>
      <c r="Y136">
        <v>0.08</v>
      </c>
      <c r="AA136">
        <v>0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0.08</v>
      </c>
      <c r="AV136">
        <v>2</v>
      </c>
      <c r="AW136">
        <v>2</v>
      </c>
      <c r="AX136">
        <v>10274410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ROW(Source!A148)</f>
        <v>148</v>
      </c>
      <c r="B137">
        <v>10274407</v>
      </c>
      <c r="C137">
        <v>10274404</v>
      </c>
      <c r="D137">
        <v>4903820</v>
      </c>
      <c r="E137">
        <v>1</v>
      </c>
      <c r="F137">
        <v>1</v>
      </c>
      <c r="G137">
        <v>1</v>
      </c>
      <c r="H137">
        <v>2</v>
      </c>
      <c r="I137" t="s">
        <v>201</v>
      </c>
      <c r="J137" t="s">
        <v>202</v>
      </c>
      <c r="K137" t="s">
        <v>203</v>
      </c>
      <c r="L137">
        <v>1368</v>
      </c>
      <c r="N137">
        <v>1011</v>
      </c>
      <c r="O137" t="s">
        <v>204</v>
      </c>
      <c r="P137" t="s">
        <v>204</v>
      </c>
      <c r="Q137">
        <v>1</v>
      </c>
      <c r="Y137">
        <v>0.08</v>
      </c>
      <c r="AA137">
        <v>0</v>
      </c>
      <c r="AB137">
        <v>20</v>
      </c>
      <c r="AC137">
        <v>13.5</v>
      </c>
      <c r="AD137">
        <v>0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0.08</v>
      </c>
      <c r="AV137">
        <v>0</v>
      </c>
      <c r="AW137">
        <v>2</v>
      </c>
      <c r="AX137">
        <v>10274411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ROW(Source!A148)</f>
        <v>148</v>
      </c>
      <c r="B138">
        <v>10274408</v>
      </c>
      <c r="C138">
        <v>10274404</v>
      </c>
      <c r="D138">
        <v>4901670</v>
      </c>
      <c r="E138">
        <v>1</v>
      </c>
      <c r="F138">
        <v>1</v>
      </c>
      <c r="G138">
        <v>1</v>
      </c>
      <c r="H138">
        <v>3</v>
      </c>
      <c r="I138" t="s">
        <v>351</v>
      </c>
      <c r="J138" t="s">
        <v>351</v>
      </c>
      <c r="K138" t="s">
        <v>352</v>
      </c>
      <c r="L138">
        <v>1354</v>
      </c>
      <c r="N138">
        <v>1010</v>
      </c>
      <c r="O138" t="s">
        <v>229</v>
      </c>
      <c r="P138" t="s">
        <v>229</v>
      </c>
      <c r="Q138">
        <v>1</v>
      </c>
      <c r="Y138">
        <v>100</v>
      </c>
      <c r="AA138">
        <v>395.5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100</v>
      </c>
      <c r="AV138">
        <v>0</v>
      </c>
      <c r="AW138">
        <v>2</v>
      </c>
      <c r="AX138">
        <v>10274412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ROW(Source!A168)</f>
        <v>168</v>
      </c>
      <c r="B139">
        <v>10274274</v>
      </c>
      <c r="C139">
        <v>10274273</v>
      </c>
      <c r="D139">
        <v>4928224</v>
      </c>
      <c r="E139">
        <v>1</v>
      </c>
      <c r="F139">
        <v>1</v>
      </c>
      <c r="G139">
        <v>1</v>
      </c>
      <c r="H139">
        <v>1</v>
      </c>
      <c r="I139" t="s">
        <v>353</v>
      </c>
      <c r="K139" t="s">
        <v>354</v>
      </c>
      <c r="L139">
        <v>1369</v>
      </c>
      <c r="N139">
        <v>1013</v>
      </c>
      <c r="O139" t="s">
        <v>198</v>
      </c>
      <c r="P139" t="s">
        <v>198</v>
      </c>
      <c r="Q139">
        <v>1</v>
      </c>
      <c r="Y139">
        <v>167.86</v>
      </c>
      <c r="AA139">
        <v>0</v>
      </c>
      <c r="AB139">
        <v>0</v>
      </c>
      <c r="AC139">
        <v>0</v>
      </c>
      <c r="AD139">
        <v>8.75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167.86</v>
      </c>
      <c r="AV139">
        <v>1</v>
      </c>
      <c r="AW139">
        <v>2</v>
      </c>
      <c r="AX139">
        <v>10274274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ROW(Source!A168)</f>
        <v>168</v>
      </c>
      <c r="B140">
        <v>10274275</v>
      </c>
      <c r="C140">
        <v>10274273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29</v>
      </c>
      <c r="K140" t="s">
        <v>199</v>
      </c>
      <c r="L140">
        <v>608254</v>
      </c>
      <c r="N140">
        <v>1013</v>
      </c>
      <c r="O140" t="s">
        <v>200</v>
      </c>
      <c r="P140" t="s">
        <v>200</v>
      </c>
      <c r="Q140">
        <v>1</v>
      </c>
      <c r="Y140">
        <v>1.32</v>
      </c>
      <c r="AA140">
        <v>0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1.32</v>
      </c>
      <c r="AV140">
        <v>2</v>
      </c>
      <c r="AW140">
        <v>2</v>
      </c>
      <c r="AX140">
        <v>10274275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ROW(Source!A168)</f>
        <v>168</v>
      </c>
      <c r="B141">
        <v>10274276</v>
      </c>
      <c r="C141">
        <v>10274273</v>
      </c>
      <c r="D141">
        <v>4903537</v>
      </c>
      <c r="E141">
        <v>1</v>
      </c>
      <c r="F141">
        <v>1</v>
      </c>
      <c r="G141">
        <v>1</v>
      </c>
      <c r="H141">
        <v>2</v>
      </c>
      <c r="I141" t="s">
        <v>216</v>
      </c>
      <c r="J141" t="s">
        <v>217</v>
      </c>
      <c r="K141" t="s">
        <v>218</v>
      </c>
      <c r="L141">
        <v>1368</v>
      </c>
      <c r="N141">
        <v>1011</v>
      </c>
      <c r="O141" t="s">
        <v>204</v>
      </c>
      <c r="P141" t="s">
        <v>204</v>
      </c>
      <c r="Q141">
        <v>1</v>
      </c>
      <c r="Y141">
        <v>0.52</v>
      </c>
      <c r="AA141">
        <v>0</v>
      </c>
      <c r="AB141">
        <v>112</v>
      </c>
      <c r="AC141">
        <v>13.5</v>
      </c>
      <c r="AD141">
        <v>0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0.52</v>
      </c>
      <c r="AV141">
        <v>0</v>
      </c>
      <c r="AW141">
        <v>2</v>
      </c>
      <c r="AX141">
        <v>10274276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ROW(Source!A168)</f>
        <v>168</v>
      </c>
      <c r="B142">
        <v>10274277</v>
      </c>
      <c r="C142">
        <v>10274273</v>
      </c>
      <c r="D142">
        <v>4903743</v>
      </c>
      <c r="E142">
        <v>1</v>
      </c>
      <c r="F142">
        <v>1</v>
      </c>
      <c r="G142">
        <v>1</v>
      </c>
      <c r="H142">
        <v>2</v>
      </c>
      <c r="I142" t="s">
        <v>355</v>
      </c>
      <c r="J142" t="s">
        <v>356</v>
      </c>
      <c r="K142" t="s">
        <v>357</v>
      </c>
      <c r="L142">
        <v>1368</v>
      </c>
      <c r="N142">
        <v>1011</v>
      </c>
      <c r="O142" t="s">
        <v>204</v>
      </c>
      <c r="P142" t="s">
        <v>204</v>
      </c>
      <c r="Q142">
        <v>1</v>
      </c>
      <c r="Y142">
        <v>0.39</v>
      </c>
      <c r="AA142">
        <v>0</v>
      </c>
      <c r="AB142">
        <v>6.66</v>
      </c>
      <c r="AC142">
        <v>0</v>
      </c>
      <c r="AD142">
        <v>0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0.39</v>
      </c>
      <c r="AV142">
        <v>0</v>
      </c>
      <c r="AW142">
        <v>2</v>
      </c>
      <c r="AX142">
        <v>10274277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ROW(Source!A168)</f>
        <v>168</v>
      </c>
      <c r="B143">
        <v>10274278</v>
      </c>
      <c r="C143">
        <v>10274273</v>
      </c>
      <c r="D143">
        <v>4903928</v>
      </c>
      <c r="E143">
        <v>1</v>
      </c>
      <c r="F143">
        <v>1</v>
      </c>
      <c r="G143">
        <v>1</v>
      </c>
      <c r="H143">
        <v>2</v>
      </c>
      <c r="I143" t="s">
        <v>261</v>
      </c>
      <c r="J143" t="s">
        <v>262</v>
      </c>
      <c r="K143" t="s">
        <v>263</v>
      </c>
      <c r="L143">
        <v>1368</v>
      </c>
      <c r="N143">
        <v>1011</v>
      </c>
      <c r="O143" t="s">
        <v>204</v>
      </c>
      <c r="P143" t="s">
        <v>204</v>
      </c>
      <c r="Q143">
        <v>1</v>
      </c>
      <c r="Y143">
        <v>1.79</v>
      </c>
      <c r="AA143">
        <v>0</v>
      </c>
      <c r="AB143">
        <v>8.1</v>
      </c>
      <c r="AC143">
        <v>0</v>
      </c>
      <c r="AD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1.79</v>
      </c>
      <c r="AV143">
        <v>0</v>
      </c>
      <c r="AW143">
        <v>2</v>
      </c>
      <c r="AX143">
        <v>10274278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ROW(Source!A168)</f>
        <v>168</v>
      </c>
      <c r="B144">
        <v>10274279</v>
      </c>
      <c r="C144">
        <v>10274273</v>
      </c>
      <c r="D144">
        <v>4906513</v>
      </c>
      <c r="E144">
        <v>1</v>
      </c>
      <c r="F144">
        <v>1</v>
      </c>
      <c r="G144">
        <v>1</v>
      </c>
      <c r="H144">
        <v>2</v>
      </c>
      <c r="I144" t="s">
        <v>270</v>
      </c>
      <c r="J144" t="s">
        <v>271</v>
      </c>
      <c r="K144" t="s">
        <v>272</v>
      </c>
      <c r="L144">
        <v>1368</v>
      </c>
      <c r="N144">
        <v>1011</v>
      </c>
      <c r="O144" t="s">
        <v>204</v>
      </c>
      <c r="P144" t="s">
        <v>204</v>
      </c>
      <c r="Q144">
        <v>1</v>
      </c>
      <c r="Y144">
        <v>0.8</v>
      </c>
      <c r="AA144">
        <v>0</v>
      </c>
      <c r="AB144">
        <v>75.4</v>
      </c>
      <c r="AC144">
        <v>0</v>
      </c>
      <c r="AD144">
        <v>0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0.8</v>
      </c>
      <c r="AV144">
        <v>0</v>
      </c>
      <c r="AW144">
        <v>2</v>
      </c>
      <c r="AX144">
        <v>10274279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ROW(Source!A168)</f>
        <v>168</v>
      </c>
      <c r="B145">
        <v>10274280</v>
      </c>
      <c r="C145">
        <v>10274273</v>
      </c>
      <c r="D145">
        <v>4850293</v>
      </c>
      <c r="E145">
        <v>1</v>
      </c>
      <c r="F145">
        <v>1</v>
      </c>
      <c r="G145">
        <v>1</v>
      </c>
      <c r="H145">
        <v>3</v>
      </c>
      <c r="I145" t="s">
        <v>358</v>
      </c>
      <c r="J145" t="s">
        <v>358</v>
      </c>
      <c r="K145" t="s">
        <v>359</v>
      </c>
      <c r="L145">
        <v>1348</v>
      </c>
      <c r="N145">
        <v>1009</v>
      </c>
      <c r="O145" t="s">
        <v>213</v>
      </c>
      <c r="P145" t="s">
        <v>213</v>
      </c>
      <c r="Q145">
        <v>1000</v>
      </c>
      <c r="Y145">
        <v>0.00089</v>
      </c>
      <c r="AA145">
        <v>42976</v>
      </c>
      <c r="AB145">
        <v>0</v>
      </c>
      <c r="AC145">
        <v>0</v>
      </c>
      <c r="AD145">
        <v>0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0.00089</v>
      </c>
      <c r="AV145">
        <v>0</v>
      </c>
      <c r="AW145">
        <v>2</v>
      </c>
      <c r="AX145">
        <v>10274280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ROW(Source!A168)</f>
        <v>168</v>
      </c>
      <c r="B146">
        <v>10274281</v>
      </c>
      <c r="C146">
        <v>10274273</v>
      </c>
      <c r="D146">
        <v>4851197</v>
      </c>
      <c r="E146">
        <v>1</v>
      </c>
      <c r="F146">
        <v>1</v>
      </c>
      <c r="G146">
        <v>1</v>
      </c>
      <c r="H146">
        <v>3</v>
      </c>
      <c r="I146" t="s">
        <v>360</v>
      </c>
      <c r="J146" t="s">
        <v>360</v>
      </c>
      <c r="K146" t="s">
        <v>361</v>
      </c>
      <c r="L146">
        <v>1348</v>
      </c>
      <c r="N146">
        <v>1009</v>
      </c>
      <c r="O146" t="s">
        <v>213</v>
      </c>
      <c r="P146" t="s">
        <v>213</v>
      </c>
      <c r="Q146">
        <v>1000</v>
      </c>
      <c r="Y146">
        <v>0.00501</v>
      </c>
      <c r="AA146">
        <v>17183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0.00501</v>
      </c>
      <c r="AV146">
        <v>0</v>
      </c>
      <c r="AW146">
        <v>2</v>
      </c>
      <c r="AX146">
        <v>10274281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ROW(Source!A168)</f>
        <v>168</v>
      </c>
      <c r="B147">
        <v>10274282</v>
      </c>
      <c r="C147">
        <v>10274273</v>
      </c>
      <c r="D147">
        <v>4852659</v>
      </c>
      <c r="E147">
        <v>1</v>
      </c>
      <c r="F147">
        <v>1</v>
      </c>
      <c r="G147">
        <v>1</v>
      </c>
      <c r="H147">
        <v>3</v>
      </c>
      <c r="I147" t="s">
        <v>362</v>
      </c>
      <c r="J147" t="s">
        <v>362</v>
      </c>
      <c r="K147" t="s">
        <v>363</v>
      </c>
      <c r="L147">
        <v>1348</v>
      </c>
      <c r="N147">
        <v>1009</v>
      </c>
      <c r="O147" t="s">
        <v>213</v>
      </c>
      <c r="P147" t="s">
        <v>213</v>
      </c>
      <c r="Q147">
        <v>1000</v>
      </c>
      <c r="Y147">
        <v>0.00045</v>
      </c>
      <c r="AA147">
        <v>10362</v>
      </c>
      <c r="AB147">
        <v>0</v>
      </c>
      <c r="AC147">
        <v>0</v>
      </c>
      <c r="AD147">
        <v>0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0.00045</v>
      </c>
      <c r="AV147">
        <v>0</v>
      </c>
      <c r="AW147">
        <v>2</v>
      </c>
      <c r="AX147">
        <v>10274282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ROW(Source!A168)</f>
        <v>168</v>
      </c>
      <c r="B148">
        <v>10274283</v>
      </c>
      <c r="C148">
        <v>10274273</v>
      </c>
      <c r="D148">
        <v>4852853</v>
      </c>
      <c r="E148">
        <v>1</v>
      </c>
      <c r="F148">
        <v>1</v>
      </c>
      <c r="G148">
        <v>1</v>
      </c>
      <c r="H148">
        <v>3</v>
      </c>
      <c r="I148" t="s">
        <v>364</v>
      </c>
      <c r="J148" t="s">
        <v>364</v>
      </c>
      <c r="K148" t="s">
        <v>365</v>
      </c>
      <c r="L148">
        <v>1346</v>
      </c>
      <c r="N148">
        <v>1009</v>
      </c>
      <c r="O148" t="s">
        <v>232</v>
      </c>
      <c r="P148" t="s">
        <v>232</v>
      </c>
      <c r="Q148">
        <v>1</v>
      </c>
      <c r="Y148">
        <v>8</v>
      </c>
      <c r="AA148">
        <v>23.09</v>
      </c>
      <c r="AB148">
        <v>0</v>
      </c>
      <c r="AC148">
        <v>0</v>
      </c>
      <c r="AD148">
        <v>0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8</v>
      </c>
      <c r="AV148">
        <v>0</v>
      </c>
      <c r="AW148">
        <v>2</v>
      </c>
      <c r="AX148">
        <v>10274283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ROW(Source!A168)</f>
        <v>168</v>
      </c>
      <c r="B149">
        <v>10274284</v>
      </c>
      <c r="C149">
        <v>10274273</v>
      </c>
      <c r="D149">
        <v>4852869</v>
      </c>
      <c r="E149">
        <v>1</v>
      </c>
      <c r="F149">
        <v>1</v>
      </c>
      <c r="G149">
        <v>1</v>
      </c>
      <c r="H149">
        <v>3</v>
      </c>
      <c r="I149" t="s">
        <v>366</v>
      </c>
      <c r="J149" t="s">
        <v>366</v>
      </c>
      <c r="K149" t="s">
        <v>367</v>
      </c>
      <c r="L149">
        <v>1348</v>
      </c>
      <c r="N149">
        <v>1009</v>
      </c>
      <c r="O149" t="s">
        <v>213</v>
      </c>
      <c r="P149" t="s">
        <v>213</v>
      </c>
      <c r="Q149">
        <v>1000</v>
      </c>
      <c r="Y149">
        <v>0.015</v>
      </c>
      <c r="AA149">
        <v>9040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0.015</v>
      </c>
      <c r="AV149">
        <v>0</v>
      </c>
      <c r="AW149">
        <v>2</v>
      </c>
      <c r="AX149">
        <v>10274284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ROW(Source!A168)</f>
        <v>168</v>
      </c>
      <c r="B150">
        <v>10274285</v>
      </c>
      <c r="C150">
        <v>10274273</v>
      </c>
      <c r="D150">
        <v>4875193</v>
      </c>
      <c r="E150">
        <v>1</v>
      </c>
      <c r="F150">
        <v>1</v>
      </c>
      <c r="G150">
        <v>1</v>
      </c>
      <c r="H150">
        <v>3</v>
      </c>
      <c r="I150" t="s">
        <v>368</v>
      </c>
      <c r="K150" t="s">
        <v>369</v>
      </c>
      <c r="L150">
        <v>1348</v>
      </c>
      <c r="N150">
        <v>1009</v>
      </c>
      <c r="O150" t="s">
        <v>213</v>
      </c>
      <c r="P150" t="s">
        <v>213</v>
      </c>
      <c r="Q150">
        <v>1000</v>
      </c>
      <c r="Y150">
        <v>0.095</v>
      </c>
      <c r="AA150">
        <v>11980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0.095</v>
      </c>
      <c r="AV150">
        <v>0</v>
      </c>
      <c r="AW150">
        <v>2</v>
      </c>
      <c r="AX150">
        <v>10274285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ROW(Source!A168)</f>
        <v>168</v>
      </c>
      <c r="B151">
        <v>10274286</v>
      </c>
      <c r="C151">
        <v>10274273</v>
      </c>
      <c r="D151">
        <v>4875276</v>
      </c>
      <c r="E151">
        <v>1</v>
      </c>
      <c r="F151">
        <v>1</v>
      </c>
      <c r="G151">
        <v>1</v>
      </c>
      <c r="H151">
        <v>3</v>
      </c>
      <c r="I151" t="s">
        <v>370</v>
      </c>
      <c r="K151" t="s">
        <v>371</v>
      </c>
      <c r="L151">
        <v>1354</v>
      </c>
      <c r="N151">
        <v>1010</v>
      </c>
      <c r="O151" t="s">
        <v>229</v>
      </c>
      <c r="P151" t="s">
        <v>229</v>
      </c>
      <c r="Q151">
        <v>1</v>
      </c>
      <c r="Y151">
        <v>5</v>
      </c>
      <c r="AA151">
        <v>2.79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5</v>
      </c>
      <c r="AV151">
        <v>0</v>
      </c>
      <c r="AW151">
        <v>2</v>
      </c>
      <c r="AX151">
        <v>10274286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ROW(Source!A168)</f>
        <v>168</v>
      </c>
      <c r="B152">
        <v>10274287</v>
      </c>
      <c r="C152">
        <v>10274273</v>
      </c>
      <c r="D152">
        <v>4876470</v>
      </c>
      <c r="E152">
        <v>1</v>
      </c>
      <c r="F152">
        <v>1</v>
      </c>
      <c r="G152">
        <v>1</v>
      </c>
      <c r="H152">
        <v>3</v>
      </c>
      <c r="I152" t="s">
        <v>372</v>
      </c>
      <c r="J152" t="s">
        <v>372</v>
      </c>
      <c r="K152" t="s">
        <v>373</v>
      </c>
      <c r="L152">
        <v>1327</v>
      </c>
      <c r="N152">
        <v>1005</v>
      </c>
      <c r="O152" t="s">
        <v>289</v>
      </c>
      <c r="P152" t="s">
        <v>289</v>
      </c>
      <c r="Q152">
        <v>1</v>
      </c>
      <c r="Y152">
        <v>100</v>
      </c>
      <c r="AA152">
        <v>74.69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100</v>
      </c>
      <c r="AV152">
        <v>0</v>
      </c>
      <c r="AW152">
        <v>2</v>
      </c>
      <c r="AX152">
        <v>10274287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ROW(Source!A168)</f>
        <v>168</v>
      </c>
      <c r="B153">
        <v>10274288</v>
      </c>
      <c r="C153">
        <v>10274273</v>
      </c>
      <c r="D153">
        <v>4876111</v>
      </c>
      <c r="E153">
        <v>1</v>
      </c>
      <c r="F153">
        <v>1</v>
      </c>
      <c r="G153">
        <v>1</v>
      </c>
      <c r="H153">
        <v>3</v>
      </c>
      <c r="I153" t="s">
        <v>374</v>
      </c>
      <c r="J153" t="s">
        <v>374</v>
      </c>
      <c r="K153" t="s">
        <v>375</v>
      </c>
      <c r="L153">
        <v>1354</v>
      </c>
      <c r="N153">
        <v>1010</v>
      </c>
      <c r="O153" t="s">
        <v>229</v>
      </c>
      <c r="P153" t="s">
        <v>229</v>
      </c>
      <c r="Q153">
        <v>1</v>
      </c>
      <c r="Y153">
        <v>9</v>
      </c>
      <c r="AA153">
        <v>50.7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9</v>
      </c>
      <c r="AV153">
        <v>0</v>
      </c>
      <c r="AW153">
        <v>2</v>
      </c>
      <c r="AX153">
        <v>10274288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ROW(Source!A168)</f>
        <v>168</v>
      </c>
      <c r="B154">
        <v>10274289</v>
      </c>
      <c r="C154">
        <v>10274273</v>
      </c>
      <c r="D154">
        <v>4872236</v>
      </c>
      <c r="E154">
        <v>1</v>
      </c>
      <c r="F154">
        <v>1</v>
      </c>
      <c r="G154">
        <v>1</v>
      </c>
      <c r="H154">
        <v>3</v>
      </c>
      <c r="I154" t="s">
        <v>376</v>
      </c>
      <c r="J154" t="s">
        <v>376</v>
      </c>
      <c r="K154" t="s">
        <v>377</v>
      </c>
      <c r="L154">
        <v>1327</v>
      </c>
      <c r="N154">
        <v>1005</v>
      </c>
      <c r="O154" t="s">
        <v>289</v>
      </c>
      <c r="P154" t="s">
        <v>289</v>
      </c>
      <c r="Q154">
        <v>1</v>
      </c>
      <c r="Y154">
        <v>0.26</v>
      </c>
      <c r="AA154">
        <v>75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0.26</v>
      </c>
      <c r="AV154">
        <v>0</v>
      </c>
      <c r="AW154">
        <v>2</v>
      </c>
      <c r="AX154">
        <v>10274289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ROW(Source!A168)</f>
        <v>168</v>
      </c>
      <c r="B155">
        <v>10274290</v>
      </c>
      <c r="C155">
        <v>10274273</v>
      </c>
      <c r="D155">
        <v>4872243</v>
      </c>
      <c r="E155">
        <v>1</v>
      </c>
      <c r="F155">
        <v>1</v>
      </c>
      <c r="G155">
        <v>1</v>
      </c>
      <c r="H155">
        <v>3</v>
      </c>
      <c r="I155" t="s">
        <v>378</v>
      </c>
      <c r="J155" t="s">
        <v>378</v>
      </c>
      <c r="K155" t="s">
        <v>379</v>
      </c>
      <c r="L155">
        <v>1354</v>
      </c>
      <c r="N155">
        <v>1010</v>
      </c>
      <c r="O155" t="s">
        <v>229</v>
      </c>
      <c r="P155" t="s">
        <v>229</v>
      </c>
      <c r="Q155">
        <v>1</v>
      </c>
      <c r="Y155">
        <v>5</v>
      </c>
      <c r="AA155">
        <v>75.08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5</v>
      </c>
      <c r="AV155">
        <v>0</v>
      </c>
      <c r="AW155">
        <v>2</v>
      </c>
      <c r="AX155">
        <v>10274290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ROW(Source!A188)</f>
        <v>188</v>
      </c>
      <c r="B156">
        <v>10274397</v>
      </c>
      <c r="C156">
        <v>10274396</v>
      </c>
      <c r="D156">
        <v>4923796</v>
      </c>
      <c r="E156">
        <v>1</v>
      </c>
      <c r="F156">
        <v>1</v>
      </c>
      <c r="G156">
        <v>1</v>
      </c>
      <c r="H156">
        <v>1</v>
      </c>
      <c r="I156" t="s">
        <v>345</v>
      </c>
      <c r="K156" t="s">
        <v>346</v>
      </c>
      <c r="L156">
        <v>1369</v>
      </c>
      <c r="N156">
        <v>1013</v>
      </c>
      <c r="O156" t="s">
        <v>198</v>
      </c>
      <c r="P156" t="s">
        <v>198</v>
      </c>
      <c r="Q156">
        <v>1</v>
      </c>
      <c r="Y156">
        <v>122.13</v>
      </c>
      <c r="AA156">
        <v>0</v>
      </c>
      <c r="AB156">
        <v>0</v>
      </c>
      <c r="AC156">
        <v>0</v>
      </c>
      <c r="AD156">
        <v>9.08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106.2</v>
      </c>
      <c r="AU156" t="s">
        <v>23</v>
      </c>
      <c r="AV156">
        <v>1</v>
      </c>
      <c r="AW156">
        <v>2</v>
      </c>
      <c r="AX156">
        <v>10274397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ROW(Source!A188)</f>
        <v>188</v>
      </c>
      <c r="B157">
        <v>10274398</v>
      </c>
      <c r="C157">
        <v>10274396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29</v>
      </c>
      <c r="K157" t="s">
        <v>199</v>
      </c>
      <c r="L157">
        <v>608254</v>
      </c>
      <c r="N157">
        <v>1013</v>
      </c>
      <c r="O157" t="s">
        <v>200</v>
      </c>
      <c r="P157" t="s">
        <v>200</v>
      </c>
      <c r="Q157">
        <v>1</v>
      </c>
      <c r="Y157">
        <v>3.3875</v>
      </c>
      <c r="AA157">
        <v>0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2.71</v>
      </c>
      <c r="AU157" t="s">
        <v>22</v>
      </c>
      <c r="AV157">
        <v>2</v>
      </c>
      <c r="AW157">
        <v>2</v>
      </c>
      <c r="AX157">
        <v>10274398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ROW(Source!A188)</f>
        <v>188</v>
      </c>
      <c r="B158">
        <v>10274399</v>
      </c>
      <c r="C158">
        <v>10274396</v>
      </c>
      <c r="D158">
        <v>4903698</v>
      </c>
      <c r="E158">
        <v>1</v>
      </c>
      <c r="F158">
        <v>1</v>
      </c>
      <c r="G158">
        <v>1</v>
      </c>
      <c r="H158">
        <v>2</v>
      </c>
      <c r="I158" t="s">
        <v>258</v>
      </c>
      <c r="J158" t="s">
        <v>259</v>
      </c>
      <c r="K158" t="s">
        <v>260</v>
      </c>
      <c r="L158">
        <v>1368</v>
      </c>
      <c r="N158">
        <v>1011</v>
      </c>
      <c r="O158" t="s">
        <v>204</v>
      </c>
      <c r="P158" t="s">
        <v>204</v>
      </c>
      <c r="Q158">
        <v>1</v>
      </c>
      <c r="Y158">
        <v>1.1375</v>
      </c>
      <c r="AA158">
        <v>0</v>
      </c>
      <c r="AB158">
        <v>90</v>
      </c>
      <c r="AC158">
        <v>10.06</v>
      </c>
      <c r="AD158">
        <v>0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0.91</v>
      </c>
      <c r="AU158" t="s">
        <v>22</v>
      </c>
      <c r="AV158">
        <v>0</v>
      </c>
      <c r="AW158">
        <v>2</v>
      </c>
      <c r="AX158">
        <v>10274399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ROW(Source!A188)</f>
        <v>188</v>
      </c>
      <c r="B159">
        <v>10274400</v>
      </c>
      <c r="C159">
        <v>10274396</v>
      </c>
      <c r="D159">
        <v>4903740</v>
      </c>
      <c r="E159">
        <v>1</v>
      </c>
      <c r="F159">
        <v>1</v>
      </c>
      <c r="G159">
        <v>1</v>
      </c>
      <c r="H159">
        <v>2</v>
      </c>
      <c r="I159" t="s">
        <v>380</v>
      </c>
      <c r="J159" t="s">
        <v>356</v>
      </c>
      <c r="K159" t="s">
        <v>381</v>
      </c>
      <c r="L159">
        <v>1368</v>
      </c>
      <c r="N159">
        <v>1011</v>
      </c>
      <c r="O159" t="s">
        <v>204</v>
      </c>
      <c r="P159" t="s">
        <v>204</v>
      </c>
      <c r="Q159">
        <v>1</v>
      </c>
      <c r="Y159">
        <v>0.0125</v>
      </c>
      <c r="AA159">
        <v>0</v>
      </c>
      <c r="AB159">
        <v>1.7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0.01</v>
      </c>
      <c r="AU159" t="s">
        <v>22</v>
      </c>
      <c r="AV159">
        <v>0</v>
      </c>
      <c r="AW159">
        <v>2</v>
      </c>
      <c r="AX159">
        <v>10274400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ROW(Source!A188)</f>
        <v>188</v>
      </c>
      <c r="B160">
        <v>10274401</v>
      </c>
      <c r="C160">
        <v>10274396</v>
      </c>
      <c r="D160">
        <v>4906228</v>
      </c>
      <c r="E160">
        <v>1</v>
      </c>
      <c r="F160">
        <v>1</v>
      </c>
      <c r="G160">
        <v>1</v>
      </c>
      <c r="H160">
        <v>2</v>
      </c>
      <c r="I160" t="s">
        <v>382</v>
      </c>
      <c r="J160" t="s">
        <v>383</v>
      </c>
      <c r="K160" t="s">
        <v>384</v>
      </c>
      <c r="L160">
        <v>1368</v>
      </c>
      <c r="N160">
        <v>1011</v>
      </c>
      <c r="O160" t="s">
        <v>204</v>
      </c>
      <c r="P160" t="s">
        <v>204</v>
      </c>
      <c r="Q160">
        <v>1</v>
      </c>
      <c r="Y160">
        <v>1.4</v>
      </c>
      <c r="AA160">
        <v>0</v>
      </c>
      <c r="AB160">
        <v>6.82</v>
      </c>
      <c r="AC160">
        <v>0</v>
      </c>
      <c r="AD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1.12</v>
      </c>
      <c r="AU160" t="s">
        <v>22</v>
      </c>
      <c r="AV160">
        <v>0</v>
      </c>
      <c r="AW160">
        <v>2</v>
      </c>
      <c r="AX160">
        <v>10274401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ROW(Source!A188)</f>
        <v>188</v>
      </c>
      <c r="B161">
        <v>10274402</v>
      </c>
      <c r="C161">
        <v>10274396</v>
      </c>
      <c r="D161">
        <v>4906513</v>
      </c>
      <c r="E161">
        <v>1</v>
      </c>
      <c r="F161">
        <v>1</v>
      </c>
      <c r="G161">
        <v>1</v>
      </c>
      <c r="H161">
        <v>2</v>
      </c>
      <c r="I161" t="s">
        <v>270</v>
      </c>
      <c r="J161" t="s">
        <v>271</v>
      </c>
      <c r="K161" t="s">
        <v>272</v>
      </c>
      <c r="L161">
        <v>1368</v>
      </c>
      <c r="N161">
        <v>1011</v>
      </c>
      <c r="O161" t="s">
        <v>204</v>
      </c>
      <c r="P161" t="s">
        <v>204</v>
      </c>
      <c r="Q161">
        <v>1</v>
      </c>
      <c r="Y161">
        <v>2.25</v>
      </c>
      <c r="AA161">
        <v>0</v>
      </c>
      <c r="AB161">
        <v>75.4</v>
      </c>
      <c r="AC161">
        <v>0</v>
      </c>
      <c r="AD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1.8</v>
      </c>
      <c r="AU161" t="s">
        <v>22</v>
      </c>
      <c r="AV161">
        <v>0</v>
      </c>
      <c r="AW161">
        <v>2</v>
      </c>
      <c r="AX161">
        <v>10274402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ROW(Source!A188)</f>
        <v>188</v>
      </c>
      <c r="B162">
        <v>10274403</v>
      </c>
      <c r="C162">
        <v>10274396</v>
      </c>
      <c r="D162">
        <v>4852932</v>
      </c>
      <c r="E162">
        <v>1</v>
      </c>
      <c r="F162">
        <v>1</v>
      </c>
      <c r="G162">
        <v>1</v>
      </c>
      <c r="H162">
        <v>3</v>
      </c>
      <c r="I162" t="s">
        <v>385</v>
      </c>
      <c r="J162" t="s">
        <v>385</v>
      </c>
      <c r="K162" t="s">
        <v>386</v>
      </c>
      <c r="L162">
        <v>1348</v>
      </c>
      <c r="N162">
        <v>1009</v>
      </c>
      <c r="O162" t="s">
        <v>213</v>
      </c>
      <c r="P162" t="s">
        <v>213</v>
      </c>
      <c r="Q162">
        <v>1000</v>
      </c>
      <c r="Y162">
        <v>0.6</v>
      </c>
      <c r="AA162">
        <v>38397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0.6</v>
      </c>
      <c r="AV162">
        <v>0</v>
      </c>
      <c r="AW162">
        <v>2</v>
      </c>
      <c r="AX162">
        <v>10274403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2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10273802</v>
      </c>
      <c r="C1">
        <v>10273801</v>
      </c>
      <c r="D1">
        <v>4924939</v>
      </c>
      <c r="E1">
        <v>1</v>
      </c>
      <c r="F1">
        <v>1</v>
      </c>
      <c r="G1">
        <v>1</v>
      </c>
      <c r="H1">
        <v>1</v>
      </c>
      <c r="I1" t="s">
        <v>196</v>
      </c>
      <c r="K1" t="s">
        <v>197</v>
      </c>
      <c r="L1">
        <v>1369</v>
      </c>
      <c r="N1">
        <v>1013</v>
      </c>
      <c r="O1" t="s">
        <v>198</v>
      </c>
      <c r="P1" t="s">
        <v>198</v>
      </c>
      <c r="Q1">
        <v>1</v>
      </c>
      <c r="X1">
        <v>111.2</v>
      </c>
      <c r="Y1">
        <v>0</v>
      </c>
      <c r="Z1">
        <v>0</v>
      </c>
      <c r="AA1">
        <v>0</v>
      </c>
      <c r="AB1">
        <v>8.53</v>
      </c>
      <c r="AC1">
        <v>0</v>
      </c>
      <c r="AD1">
        <v>1</v>
      </c>
      <c r="AE1">
        <v>1</v>
      </c>
      <c r="AF1" t="s">
        <v>23</v>
      </c>
      <c r="AG1">
        <v>127.88</v>
      </c>
      <c r="AH1">
        <v>2</v>
      </c>
      <c r="AI1">
        <v>10273802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10273803</v>
      </c>
      <c r="C2">
        <v>10273801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29</v>
      </c>
      <c r="K2" t="s">
        <v>199</v>
      </c>
      <c r="L2">
        <v>608254</v>
      </c>
      <c r="N2">
        <v>1013</v>
      </c>
      <c r="O2" t="s">
        <v>200</v>
      </c>
      <c r="P2" t="s">
        <v>200</v>
      </c>
      <c r="Q2">
        <v>1</v>
      </c>
      <c r="X2">
        <v>21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22</v>
      </c>
      <c r="AG2">
        <v>26.25</v>
      </c>
      <c r="AH2">
        <v>2</v>
      </c>
      <c r="AI2">
        <v>10273803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10273804</v>
      </c>
      <c r="C3">
        <v>10273801</v>
      </c>
      <c r="D3">
        <v>4903820</v>
      </c>
      <c r="E3">
        <v>1</v>
      </c>
      <c r="F3">
        <v>1</v>
      </c>
      <c r="G3">
        <v>1</v>
      </c>
      <c r="H3">
        <v>2</v>
      </c>
      <c r="I3" t="s">
        <v>201</v>
      </c>
      <c r="J3" t="s">
        <v>202</v>
      </c>
      <c r="K3" t="s">
        <v>203</v>
      </c>
      <c r="L3">
        <v>1368</v>
      </c>
      <c r="N3">
        <v>1011</v>
      </c>
      <c r="O3" t="s">
        <v>204</v>
      </c>
      <c r="P3" t="s">
        <v>204</v>
      </c>
      <c r="Q3">
        <v>1</v>
      </c>
      <c r="X3">
        <v>1.8</v>
      </c>
      <c r="Y3">
        <v>0</v>
      </c>
      <c r="Z3">
        <v>20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22</v>
      </c>
      <c r="AG3">
        <v>2.25</v>
      </c>
      <c r="AH3">
        <v>2</v>
      </c>
      <c r="AI3">
        <v>10273804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10273805</v>
      </c>
      <c r="C4">
        <v>10273801</v>
      </c>
      <c r="D4">
        <v>4903988</v>
      </c>
      <c r="E4">
        <v>1</v>
      </c>
      <c r="F4">
        <v>1</v>
      </c>
      <c r="G4">
        <v>1</v>
      </c>
      <c r="H4">
        <v>2</v>
      </c>
      <c r="I4" t="s">
        <v>205</v>
      </c>
      <c r="J4" t="s">
        <v>206</v>
      </c>
      <c r="K4" t="s">
        <v>207</v>
      </c>
      <c r="L4">
        <v>1368</v>
      </c>
      <c r="N4">
        <v>1011</v>
      </c>
      <c r="O4" t="s">
        <v>204</v>
      </c>
      <c r="P4" t="s">
        <v>204</v>
      </c>
      <c r="Q4">
        <v>1</v>
      </c>
      <c r="X4">
        <v>19.2</v>
      </c>
      <c r="Y4">
        <v>0</v>
      </c>
      <c r="Z4">
        <v>100</v>
      </c>
      <c r="AA4">
        <v>10.06</v>
      </c>
      <c r="AB4">
        <v>0</v>
      </c>
      <c r="AC4">
        <v>0</v>
      </c>
      <c r="AD4">
        <v>1</v>
      </c>
      <c r="AE4">
        <v>0</v>
      </c>
      <c r="AF4" t="s">
        <v>22</v>
      </c>
      <c r="AG4">
        <v>24</v>
      </c>
      <c r="AH4">
        <v>2</v>
      </c>
      <c r="AI4">
        <v>10273805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10273806</v>
      </c>
      <c r="C5">
        <v>10273801</v>
      </c>
      <c r="D5">
        <v>4906089</v>
      </c>
      <c r="E5">
        <v>1</v>
      </c>
      <c r="F5">
        <v>1</v>
      </c>
      <c r="G5">
        <v>1</v>
      </c>
      <c r="H5">
        <v>2</v>
      </c>
      <c r="I5" t="s">
        <v>208</v>
      </c>
      <c r="J5" t="s">
        <v>209</v>
      </c>
      <c r="K5" t="s">
        <v>210</v>
      </c>
      <c r="L5">
        <v>1368</v>
      </c>
      <c r="N5">
        <v>1011</v>
      </c>
      <c r="O5" t="s">
        <v>204</v>
      </c>
      <c r="P5" t="s">
        <v>204</v>
      </c>
      <c r="Q5">
        <v>1</v>
      </c>
      <c r="X5">
        <v>38.4</v>
      </c>
      <c r="Y5">
        <v>0</v>
      </c>
      <c r="Z5">
        <v>16.7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22</v>
      </c>
      <c r="AG5">
        <v>48</v>
      </c>
      <c r="AH5">
        <v>2</v>
      </c>
      <c r="AI5">
        <v>10273806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10273807</v>
      </c>
      <c r="C6">
        <v>10273801</v>
      </c>
      <c r="D6">
        <v>4903266</v>
      </c>
      <c r="E6">
        <v>1</v>
      </c>
      <c r="F6">
        <v>1</v>
      </c>
      <c r="G6">
        <v>1</v>
      </c>
      <c r="H6">
        <v>3</v>
      </c>
      <c r="I6" t="s">
        <v>211</v>
      </c>
      <c r="J6" t="s">
        <v>211</v>
      </c>
      <c r="K6" t="s">
        <v>212</v>
      </c>
      <c r="L6">
        <v>1348</v>
      </c>
      <c r="N6">
        <v>1009</v>
      </c>
      <c r="O6" t="s">
        <v>213</v>
      </c>
      <c r="P6" t="s">
        <v>213</v>
      </c>
      <c r="Q6">
        <v>1000</v>
      </c>
      <c r="X6">
        <v>6.6</v>
      </c>
      <c r="Y6">
        <v>0</v>
      </c>
      <c r="Z6">
        <v>0</v>
      </c>
      <c r="AA6">
        <v>0</v>
      </c>
      <c r="AB6">
        <v>0</v>
      </c>
      <c r="AC6">
        <v>1</v>
      </c>
      <c r="AD6">
        <v>1</v>
      </c>
      <c r="AE6">
        <v>0</v>
      </c>
      <c r="AG6">
        <v>6.6</v>
      </c>
      <c r="AH6">
        <v>2</v>
      </c>
      <c r="AI6">
        <v>10273807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10273809</v>
      </c>
      <c r="C7">
        <v>10273808</v>
      </c>
      <c r="D7">
        <v>4926223</v>
      </c>
      <c r="E7">
        <v>1</v>
      </c>
      <c r="F7">
        <v>1</v>
      </c>
      <c r="G7">
        <v>1</v>
      </c>
      <c r="H7">
        <v>1</v>
      </c>
      <c r="I7" t="s">
        <v>214</v>
      </c>
      <c r="K7" t="s">
        <v>215</v>
      </c>
      <c r="L7">
        <v>1369</v>
      </c>
      <c r="N7">
        <v>1013</v>
      </c>
      <c r="O7" t="s">
        <v>198</v>
      </c>
      <c r="P7" t="s">
        <v>198</v>
      </c>
      <c r="Q7">
        <v>1</v>
      </c>
      <c r="X7">
        <v>212.41</v>
      </c>
      <c r="Y7">
        <v>0</v>
      </c>
      <c r="Z7">
        <v>0</v>
      </c>
      <c r="AA7">
        <v>0</v>
      </c>
      <c r="AB7">
        <v>7.68</v>
      </c>
      <c r="AC7">
        <v>0</v>
      </c>
      <c r="AD7">
        <v>1</v>
      </c>
      <c r="AE7">
        <v>1</v>
      </c>
      <c r="AF7" t="s">
        <v>23</v>
      </c>
      <c r="AG7">
        <v>244.27149999999997</v>
      </c>
      <c r="AH7">
        <v>2</v>
      </c>
      <c r="AI7">
        <v>10273809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10273810</v>
      </c>
      <c r="C8">
        <v>10273808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29</v>
      </c>
      <c r="K8" t="s">
        <v>199</v>
      </c>
      <c r="L8">
        <v>608254</v>
      </c>
      <c r="N8">
        <v>1013</v>
      </c>
      <c r="O8" t="s">
        <v>200</v>
      </c>
      <c r="P8" t="s">
        <v>200</v>
      </c>
      <c r="Q8">
        <v>1</v>
      </c>
      <c r="X8">
        <v>15.35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22</v>
      </c>
      <c r="AG8">
        <v>19.1875</v>
      </c>
      <c r="AH8">
        <v>2</v>
      </c>
      <c r="AI8">
        <v>10273810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10273811</v>
      </c>
      <c r="C9">
        <v>10273808</v>
      </c>
      <c r="D9">
        <v>4903537</v>
      </c>
      <c r="E9">
        <v>1</v>
      </c>
      <c r="F9">
        <v>1</v>
      </c>
      <c r="G9">
        <v>1</v>
      </c>
      <c r="H9">
        <v>2</v>
      </c>
      <c r="I9" t="s">
        <v>216</v>
      </c>
      <c r="J9" t="s">
        <v>217</v>
      </c>
      <c r="K9" t="s">
        <v>218</v>
      </c>
      <c r="L9">
        <v>1368</v>
      </c>
      <c r="N9">
        <v>1011</v>
      </c>
      <c r="O9" t="s">
        <v>204</v>
      </c>
      <c r="P9" t="s">
        <v>204</v>
      </c>
      <c r="Q9">
        <v>1</v>
      </c>
      <c r="X9">
        <v>1.6</v>
      </c>
      <c r="Y9">
        <v>0</v>
      </c>
      <c r="Z9">
        <v>112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22</v>
      </c>
      <c r="AG9">
        <v>2</v>
      </c>
      <c r="AH9">
        <v>2</v>
      </c>
      <c r="AI9">
        <v>10273811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10273812</v>
      </c>
      <c r="C10">
        <v>10273808</v>
      </c>
      <c r="D10">
        <v>4903988</v>
      </c>
      <c r="E10">
        <v>1</v>
      </c>
      <c r="F10">
        <v>1</v>
      </c>
      <c r="G10">
        <v>1</v>
      </c>
      <c r="H10">
        <v>2</v>
      </c>
      <c r="I10" t="s">
        <v>205</v>
      </c>
      <c r="J10" t="s">
        <v>206</v>
      </c>
      <c r="K10" t="s">
        <v>207</v>
      </c>
      <c r="L10">
        <v>1368</v>
      </c>
      <c r="N10">
        <v>1011</v>
      </c>
      <c r="O10" t="s">
        <v>204</v>
      </c>
      <c r="P10" t="s">
        <v>204</v>
      </c>
      <c r="Q10">
        <v>1</v>
      </c>
      <c r="X10">
        <v>13.75</v>
      </c>
      <c r="Y10">
        <v>0</v>
      </c>
      <c r="Z10">
        <v>100</v>
      </c>
      <c r="AA10">
        <v>10.06</v>
      </c>
      <c r="AB10">
        <v>0</v>
      </c>
      <c r="AC10">
        <v>0</v>
      </c>
      <c r="AD10">
        <v>1</v>
      </c>
      <c r="AE10">
        <v>0</v>
      </c>
      <c r="AF10" t="s">
        <v>22</v>
      </c>
      <c r="AG10">
        <v>17.1875</v>
      </c>
      <c r="AH10">
        <v>2</v>
      </c>
      <c r="AI10">
        <v>10273812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10273813</v>
      </c>
      <c r="C11">
        <v>10273808</v>
      </c>
      <c r="D11">
        <v>4906089</v>
      </c>
      <c r="E11">
        <v>1</v>
      </c>
      <c r="F11">
        <v>1</v>
      </c>
      <c r="G11">
        <v>1</v>
      </c>
      <c r="H11">
        <v>2</v>
      </c>
      <c r="I11" t="s">
        <v>208</v>
      </c>
      <c r="J11" t="s">
        <v>209</v>
      </c>
      <c r="K11" t="s">
        <v>210</v>
      </c>
      <c r="L11">
        <v>1368</v>
      </c>
      <c r="N11">
        <v>1011</v>
      </c>
      <c r="O11" t="s">
        <v>204</v>
      </c>
      <c r="P11" t="s">
        <v>204</v>
      </c>
      <c r="Q11">
        <v>1</v>
      </c>
      <c r="X11">
        <v>27.5</v>
      </c>
      <c r="Y11">
        <v>0</v>
      </c>
      <c r="Z11">
        <v>16.7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22</v>
      </c>
      <c r="AG11">
        <v>34.375</v>
      </c>
      <c r="AH11">
        <v>2</v>
      </c>
      <c r="AI11">
        <v>10273813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10273814</v>
      </c>
      <c r="C12">
        <v>10273808</v>
      </c>
      <c r="D12">
        <v>4903266</v>
      </c>
      <c r="E12">
        <v>1</v>
      </c>
      <c r="F12">
        <v>1</v>
      </c>
      <c r="G12">
        <v>1</v>
      </c>
      <c r="H12">
        <v>3</v>
      </c>
      <c r="I12" t="s">
        <v>211</v>
      </c>
      <c r="J12" t="s">
        <v>211</v>
      </c>
      <c r="K12" t="s">
        <v>212</v>
      </c>
      <c r="L12">
        <v>1348</v>
      </c>
      <c r="N12">
        <v>1009</v>
      </c>
      <c r="O12" t="s">
        <v>213</v>
      </c>
      <c r="P12" t="s">
        <v>213</v>
      </c>
      <c r="Q12">
        <v>1000</v>
      </c>
      <c r="X12">
        <v>20.61</v>
      </c>
      <c r="Y12">
        <v>0</v>
      </c>
      <c r="Z12">
        <v>0</v>
      </c>
      <c r="AA12">
        <v>0</v>
      </c>
      <c r="AB12">
        <v>0</v>
      </c>
      <c r="AC12">
        <v>1</v>
      </c>
      <c r="AD12">
        <v>1</v>
      </c>
      <c r="AE12">
        <v>0</v>
      </c>
      <c r="AG12">
        <v>20.61</v>
      </c>
      <c r="AH12">
        <v>2</v>
      </c>
      <c r="AI12">
        <v>10273814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ROW(Source!A30)</f>
        <v>30</v>
      </c>
      <c r="B13">
        <v>10273816</v>
      </c>
      <c r="C13">
        <v>10273815</v>
      </c>
      <c r="D13">
        <v>4924939</v>
      </c>
      <c r="E13">
        <v>1</v>
      </c>
      <c r="F13">
        <v>1</v>
      </c>
      <c r="G13">
        <v>1</v>
      </c>
      <c r="H13">
        <v>1</v>
      </c>
      <c r="I13" t="s">
        <v>196</v>
      </c>
      <c r="K13" t="s">
        <v>197</v>
      </c>
      <c r="L13">
        <v>1369</v>
      </c>
      <c r="N13">
        <v>1013</v>
      </c>
      <c r="O13" t="s">
        <v>198</v>
      </c>
      <c r="P13" t="s">
        <v>198</v>
      </c>
      <c r="Q13">
        <v>1</v>
      </c>
      <c r="X13">
        <v>39.9</v>
      </c>
      <c r="Y13">
        <v>0</v>
      </c>
      <c r="Z13">
        <v>0</v>
      </c>
      <c r="AA13">
        <v>0</v>
      </c>
      <c r="AB13">
        <v>8.53</v>
      </c>
      <c r="AC13">
        <v>0</v>
      </c>
      <c r="AD13">
        <v>1</v>
      </c>
      <c r="AE13">
        <v>1</v>
      </c>
      <c r="AF13" t="s">
        <v>23</v>
      </c>
      <c r="AG13">
        <v>45.885</v>
      </c>
      <c r="AH13">
        <v>2</v>
      </c>
      <c r="AI13">
        <v>10273816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ROW(Source!A30)</f>
        <v>30</v>
      </c>
      <c r="B14">
        <v>10273817</v>
      </c>
      <c r="C14">
        <v>10273815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29</v>
      </c>
      <c r="K14" t="s">
        <v>199</v>
      </c>
      <c r="L14">
        <v>608254</v>
      </c>
      <c r="N14">
        <v>1013</v>
      </c>
      <c r="O14" t="s">
        <v>200</v>
      </c>
      <c r="P14" t="s">
        <v>200</v>
      </c>
      <c r="Q14">
        <v>1</v>
      </c>
      <c r="X14">
        <v>0.75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22</v>
      </c>
      <c r="AG14">
        <v>0.9375</v>
      </c>
      <c r="AH14">
        <v>2</v>
      </c>
      <c r="AI14">
        <v>10273817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ROW(Source!A30)</f>
        <v>30</v>
      </c>
      <c r="B15">
        <v>10273818</v>
      </c>
      <c r="C15">
        <v>10273815</v>
      </c>
      <c r="D15">
        <v>4903820</v>
      </c>
      <c r="E15">
        <v>1</v>
      </c>
      <c r="F15">
        <v>1</v>
      </c>
      <c r="G15">
        <v>1</v>
      </c>
      <c r="H15">
        <v>2</v>
      </c>
      <c r="I15" t="s">
        <v>201</v>
      </c>
      <c r="J15" t="s">
        <v>202</v>
      </c>
      <c r="K15" t="s">
        <v>203</v>
      </c>
      <c r="L15">
        <v>1368</v>
      </c>
      <c r="N15">
        <v>1011</v>
      </c>
      <c r="O15" t="s">
        <v>204</v>
      </c>
      <c r="P15" t="s">
        <v>204</v>
      </c>
      <c r="Q15">
        <v>1</v>
      </c>
      <c r="X15">
        <v>0.75</v>
      </c>
      <c r="Y15">
        <v>0</v>
      </c>
      <c r="Z15">
        <v>20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22</v>
      </c>
      <c r="AG15">
        <v>0.9375</v>
      </c>
      <c r="AH15">
        <v>2</v>
      </c>
      <c r="AI15">
        <v>10273818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ROW(Source!A31)</f>
        <v>31</v>
      </c>
      <c r="B16">
        <v>10273820</v>
      </c>
      <c r="C16">
        <v>10273819</v>
      </c>
      <c r="D16">
        <v>4923845</v>
      </c>
      <c r="E16">
        <v>1</v>
      </c>
      <c r="F16">
        <v>1</v>
      </c>
      <c r="G16">
        <v>1</v>
      </c>
      <c r="H16">
        <v>1</v>
      </c>
      <c r="I16" t="s">
        <v>219</v>
      </c>
      <c r="K16" t="s">
        <v>220</v>
      </c>
      <c r="L16">
        <v>1369</v>
      </c>
      <c r="N16">
        <v>1013</v>
      </c>
      <c r="O16" t="s">
        <v>198</v>
      </c>
      <c r="P16" t="s">
        <v>198</v>
      </c>
      <c r="Q16">
        <v>1</v>
      </c>
      <c r="X16">
        <v>146.07</v>
      </c>
      <c r="Y16">
        <v>0</v>
      </c>
      <c r="Z16">
        <v>0</v>
      </c>
      <c r="AA16">
        <v>0</v>
      </c>
      <c r="AB16">
        <v>8.86</v>
      </c>
      <c r="AC16">
        <v>0</v>
      </c>
      <c r="AD16">
        <v>1</v>
      </c>
      <c r="AE16">
        <v>1</v>
      </c>
      <c r="AF16" t="s">
        <v>23</v>
      </c>
      <c r="AG16">
        <v>167.98049999999998</v>
      </c>
      <c r="AH16">
        <v>2</v>
      </c>
      <c r="AI16">
        <v>10273820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10273821</v>
      </c>
      <c r="C17">
        <v>10273819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29</v>
      </c>
      <c r="K17" t="s">
        <v>199</v>
      </c>
      <c r="L17">
        <v>608254</v>
      </c>
      <c r="N17">
        <v>1013</v>
      </c>
      <c r="O17" t="s">
        <v>200</v>
      </c>
      <c r="P17" t="s">
        <v>200</v>
      </c>
      <c r="Q17">
        <v>1</v>
      </c>
      <c r="X17">
        <v>0.67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22</v>
      </c>
      <c r="AG17">
        <v>0.8375</v>
      </c>
      <c r="AH17">
        <v>2</v>
      </c>
      <c r="AI17">
        <v>10273821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10273822</v>
      </c>
      <c r="C18">
        <v>10273819</v>
      </c>
      <c r="D18">
        <v>4903820</v>
      </c>
      <c r="E18">
        <v>1</v>
      </c>
      <c r="F18">
        <v>1</v>
      </c>
      <c r="G18">
        <v>1</v>
      </c>
      <c r="H18">
        <v>2</v>
      </c>
      <c r="I18" t="s">
        <v>201</v>
      </c>
      <c r="J18" t="s">
        <v>202</v>
      </c>
      <c r="K18" t="s">
        <v>203</v>
      </c>
      <c r="L18">
        <v>1368</v>
      </c>
      <c r="N18">
        <v>1011</v>
      </c>
      <c r="O18" t="s">
        <v>204</v>
      </c>
      <c r="P18" t="s">
        <v>204</v>
      </c>
      <c r="Q18">
        <v>1</v>
      </c>
      <c r="X18">
        <v>0.67</v>
      </c>
      <c r="Y18">
        <v>0</v>
      </c>
      <c r="Z18">
        <v>20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22</v>
      </c>
      <c r="AG18">
        <v>0.8375</v>
      </c>
      <c r="AH18">
        <v>2</v>
      </c>
      <c r="AI18">
        <v>10273822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10273823</v>
      </c>
      <c r="C19">
        <v>10273819</v>
      </c>
      <c r="D19">
        <v>4877575</v>
      </c>
      <c r="E19">
        <v>1</v>
      </c>
      <c r="F19">
        <v>1</v>
      </c>
      <c r="G19">
        <v>1</v>
      </c>
      <c r="H19">
        <v>3</v>
      </c>
      <c r="I19" t="s">
        <v>221</v>
      </c>
      <c r="J19" t="s">
        <v>221</v>
      </c>
      <c r="K19" t="s">
        <v>222</v>
      </c>
      <c r="L19">
        <v>1339</v>
      </c>
      <c r="N19">
        <v>1007</v>
      </c>
      <c r="O19" t="s">
        <v>118</v>
      </c>
      <c r="P19" t="s">
        <v>118</v>
      </c>
      <c r="Q19">
        <v>1</v>
      </c>
      <c r="X19">
        <v>2.2</v>
      </c>
      <c r="Y19">
        <v>510.4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2.2</v>
      </c>
      <c r="AH19">
        <v>2</v>
      </c>
      <c r="AI19">
        <v>10273823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ROW(Source!A31)</f>
        <v>31</v>
      </c>
      <c r="B20">
        <v>10273824</v>
      </c>
      <c r="C20">
        <v>10273819</v>
      </c>
      <c r="D20">
        <v>4880073</v>
      </c>
      <c r="E20">
        <v>1</v>
      </c>
      <c r="F20">
        <v>1</v>
      </c>
      <c r="G20">
        <v>1</v>
      </c>
      <c r="H20">
        <v>3</v>
      </c>
      <c r="I20" t="s">
        <v>223</v>
      </c>
      <c r="J20" t="s">
        <v>223</v>
      </c>
      <c r="K20" t="s">
        <v>224</v>
      </c>
      <c r="L20">
        <v>1339</v>
      </c>
      <c r="N20">
        <v>1007</v>
      </c>
      <c r="O20" t="s">
        <v>118</v>
      </c>
      <c r="P20" t="s">
        <v>118</v>
      </c>
      <c r="Q20">
        <v>1</v>
      </c>
      <c r="X20">
        <v>0.35</v>
      </c>
      <c r="Y20">
        <v>2.44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0.35</v>
      </c>
      <c r="AH20">
        <v>2</v>
      </c>
      <c r="AI20">
        <v>10273824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ROW(Source!A31)</f>
        <v>31</v>
      </c>
      <c r="B21">
        <v>10273825</v>
      </c>
      <c r="C21">
        <v>10273819</v>
      </c>
      <c r="D21">
        <v>4903266</v>
      </c>
      <c r="E21">
        <v>1</v>
      </c>
      <c r="F21">
        <v>1</v>
      </c>
      <c r="G21">
        <v>1</v>
      </c>
      <c r="H21">
        <v>3</v>
      </c>
      <c r="I21" t="s">
        <v>211</v>
      </c>
      <c r="J21" t="s">
        <v>211</v>
      </c>
      <c r="K21" t="s">
        <v>212</v>
      </c>
      <c r="L21">
        <v>1348</v>
      </c>
      <c r="N21">
        <v>1009</v>
      </c>
      <c r="O21" t="s">
        <v>213</v>
      </c>
      <c r="P21" t="s">
        <v>213</v>
      </c>
      <c r="Q21">
        <v>1000</v>
      </c>
      <c r="X21">
        <v>3.38</v>
      </c>
      <c r="Y21">
        <v>0</v>
      </c>
      <c r="Z21">
        <v>0</v>
      </c>
      <c r="AA21">
        <v>0</v>
      </c>
      <c r="AB21">
        <v>0</v>
      </c>
      <c r="AC21">
        <v>1</v>
      </c>
      <c r="AD21">
        <v>1</v>
      </c>
      <c r="AE21">
        <v>0</v>
      </c>
      <c r="AG21">
        <v>3.38</v>
      </c>
      <c r="AH21">
        <v>2</v>
      </c>
      <c r="AI21">
        <v>10273825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ROW(Source!A32)</f>
        <v>32</v>
      </c>
      <c r="B22">
        <v>10273827</v>
      </c>
      <c r="C22">
        <v>10273826</v>
      </c>
      <c r="D22">
        <v>4926291</v>
      </c>
      <c r="E22">
        <v>1</v>
      </c>
      <c r="F22">
        <v>1</v>
      </c>
      <c r="G22">
        <v>1</v>
      </c>
      <c r="H22">
        <v>1</v>
      </c>
      <c r="I22" t="s">
        <v>225</v>
      </c>
      <c r="K22" t="s">
        <v>226</v>
      </c>
      <c r="L22">
        <v>1369</v>
      </c>
      <c r="N22">
        <v>1013</v>
      </c>
      <c r="O22" t="s">
        <v>198</v>
      </c>
      <c r="P22" t="s">
        <v>198</v>
      </c>
      <c r="Q22">
        <v>1</v>
      </c>
      <c r="X22">
        <v>5.98</v>
      </c>
      <c r="Y22">
        <v>0</v>
      </c>
      <c r="Z22">
        <v>0</v>
      </c>
      <c r="AA22">
        <v>0</v>
      </c>
      <c r="AB22">
        <v>7.95</v>
      </c>
      <c r="AC22">
        <v>0</v>
      </c>
      <c r="AD22">
        <v>1</v>
      </c>
      <c r="AE22">
        <v>1</v>
      </c>
      <c r="AF22" t="s">
        <v>23</v>
      </c>
      <c r="AG22">
        <v>6.877</v>
      </c>
      <c r="AH22">
        <v>2</v>
      </c>
      <c r="AI22">
        <v>10273827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ROW(Source!A32)</f>
        <v>32</v>
      </c>
      <c r="B23">
        <v>10273828</v>
      </c>
      <c r="C23">
        <v>10273826</v>
      </c>
      <c r="D23">
        <v>4851223</v>
      </c>
      <c r="E23">
        <v>1</v>
      </c>
      <c r="F23">
        <v>1</v>
      </c>
      <c r="G23">
        <v>1</v>
      </c>
      <c r="H23">
        <v>3</v>
      </c>
      <c r="I23" t="s">
        <v>227</v>
      </c>
      <c r="J23" t="s">
        <v>227</v>
      </c>
      <c r="K23" t="s">
        <v>228</v>
      </c>
      <c r="L23">
        <v>1354</v>
      </c>
      <c r="N23">
        <v>1010</v>
      </c>
      <c r="O23" t="s">
        <v>229</v>
      </c>
      <c r="P23" t="s">
        <v>229</v>
      </c>
      <c r="Q23">
        <v>1</v>
      </c>
      <c r="X23">
        <v>1.6</v>
      </c>
      <c r="Y23">
        <v>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1.6</v>
      </c>
      <c r="AH23">
        <v>2</v>
      </c>
      <c r="AI23">
        <v>10273828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ROW(Source!A32)</f>
        <v>32</v>
      </c>
      <c r="B24">
        <v>10273829</v>
      </c>
      <c r="C24">
        <v>10273826</v>
      </c>
      <c r="D24">
        <v>4852927</v>
      </c>
      <c r="E24">
        <v>1</v>
      </c>
      <c r="F24">
        <v>1</v>
      </c>
      <c r="G24">
        <v>1</v>
      </c>
      <c r="H24">
        <v>3</v>
      </c>
      <c r="I24" t="s">
        <v>230</v>
      </c>
      <c r="J24" t="s">
        <v>230</v>
      </c>
      <c r="K24" t="s">
        <v>231</v>
      </c>
      <c r="L24">
        <v>1346</v>
      </c>
      <c r="N24">
        <v>1009</v>
      </c>
      <c r="O24" t="s">
        <v>232</v>
      </c>
      <c r="P24" t="s">
        <v>232</v>
      </c>
      <c r="Q24">
        <v>1</v>
      </c>
      <c r="X24">
        <v>0.1</v>
      </c>
      <c r="Y24">
        <v>1.82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0.1</v>
      </c>
      <c r="AH24">
        <v>2</v>
      </c>
      <c r="AI24">
        <v>10273829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ROW(Source!A32)</f>
        <v>32</v>
      </c>
      <c r="B25">
        <v>10273830</v>
      </c>
      <c r="C25">
        <v>10273826</v>
      </c>
      <c r="D25">
        <v>4880073</v>
      </c>
      <c r="E25">
        <v>1</v>
      </c>
      <c r="F25">
        <v>1</v>
      </c>
      <c r="G25">
        <v>1</v>
      </c>
      <c r="H25">
        <v>3</v>
      </c>
      <c r="I25" t="s">
        <v>223</v>
      </c>
      <c r="J25" t="s">
        <v>223</v>
      </c>
      <c r="K25" t="s">
        <v>224</v>
      </c>
      <c r="L25">
        <v>1339</v>
      </c>
      <c r="N25">
        <v>1007</v>
      </c>
      <c r="O25" t="s">
        <v>118</v>
      </c>
      <c r="P25" t="s">
        <v>118</v>
      </c>
      <c r="Q25">
        <v>1</v>
      </c>
      <c r="X25">
        <v>0.07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0.07</v>
      </c>
      <c r="AH25">
        <v>2</v>
      </c>
      <c r="AI25">
        <v>10273830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ROW(Source!A33)</f>
        <v>33</v>
      </c>
      <c r="B26">
        <v>10273832</v>
      </c>
      <c r="C26">
        <v>10273831</v>
      </c>
      <c r="D26">
        <v>4924939</v>
      </c>
      <c r="E26">
        <v>1</v>
      </c>
      <c r="F26">
        <v>1</v>
      </c>
      <c r="G26">
        <v>1</v>
      </c>
      <c r="H26">
        <v>1</v>
      </c>
      <c r="I26" t="s">
        <v>196</v>
      </c>
      <c r="K26" t="s">
        <v>197</v>
      </c>
      <c r="L26">
        <v>1369</v>
      </c>
      <c r="N26">
        <v>1013</v>
      </c>
      <c r="O26" t="s">
        <v>198</v>
      </c>
      <c r="P26" t="s">
        <v>198</v>
      </c>
      <c r="Q26">
        <v>1</v>
      </c>
      <c r="X26">
        <v>0.9</v>
      </c>
      <c r="Y26">
        <v>0</v>
      </c>
      <c r="Z26">
        <v>0</v>
      </c>
      <c r="AA26">
        <v>0</v>
      </c>
      <c r="AB26">
        <v>8.53</v>
      </c>
      <c r="AC26">
        <v>0</v>
      </c>
      <c r="AD26">
        <v>1</v>
      </c>
      <c r="AE26">
        <v>1</v>
      </c>
      <c r="AF26" t="s">
        <v>23</v>
      </c>
      <c r="AG26">
        <v>1.035</v>
      </c>
      <c r="AH26">
        <v>2</v>
      </c>
      <c r="AI26">
        <v>10273832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ROW(Source!A34)</f>
        <v>34</v>
      </c>
      <c r="B27">
        <v>10273834</v>
      </c>
      <c r="C27">
        <v>10273833</v>
      </c>
      <c r="D27">
        <v>4924939</v>
      </c>
      <c r="E27">
        <v>1</v>
      </c>
      <c r="F27">
        <v>1</v>
      </c>
      <c r="G27">
        <v>1</v>
      </c>
      <c r="H27">
        <v>1</v>
      </c>
      <c r="I27" t="s">
        <v>196</v>
      </c>
      <c r="K27" t="s">
        <v>197</v>
      </c>
      <c r="L27">
        <v>1369</v>
      </c>
      <c r="N27">
        <v>1013</v>
      </c>
      <c r="O27" t="s">
        <v>198</v>
      </c>
      <c r="P27" t="s">
        <v>198</v>
      </c>
      <c r="Q27">
        <v>1</v>
      </c>
      <c r="X27">
        <v>0.9</v>
      </c>
      <c r="Y27">
        <v>0</v>
      </c>
      <c r="Z27">
        <v>0</v>
      </c>
      <c r="AA27">
        <v>0</v>
      </c>
      <c r="AB27">
        <v>8.53</v>
      </c>
      <c r="AC27">
        <v>0</v>
      </c>
      <c r="AD27">
        <v>1</v>
      </c>
      <c r="AE27">
        <v>1</v>
      </c>
      <c r="AF27" t="s">
        <v>23</v>
      </c>
      <c r="AG27">
        <v>1.035</v>
      </c>
      <c r="AH27">
        <v>2</v>
      </c>
      <c r="AI27">
        <v>10273834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ROW(Source!A35)</f>
        <v>35</v>
      </c>
      <c r="B28">
        <v>10273836</v>
      </c>
      <c r="C28">
        <v>10273835</v>
      </c>
      <c r="D28">
        <v>4926291</v>
      </c>
      <c r="E28">
        <v>1</v>
      </c>
      <c r="F28">
        <v>1</v>
      </c>
      <c r="G28">
        <v>1</v>
      </c>
      <c r="H28">
        <v>1</v>
      </c>
      <c r="I28" t="s">
        <v>225</v>
      </c>
      <c r="K28" t="s">
        <v>226</v>
      </c>
      <c r="L28">
        <v>1369</v>
      </c>
      <c r="N28">
        <v>1013</v>
      </c>
      <c r="O28" t="s">
        <v>198</v>
      </c>
      <c r="P28" t="s">
        <v>198</v>
      </c>
      <c r="Q28">
        <v>1</v>
      </c>
      <c r="X28">
        <v>5.98</v>
      </c>
      <c r="Y28">
        <v>0</v>
      </c>
      <c r="Z28">
        <v>0</v>
      </c>
      <c r="AA28">
        <v>0</v>
      </c>
      <c r="AB28">
        <v>7.95</v>
      </c>
      <c r="AC28">
        <v>0</v>
      </c>
      <c r="AD28">
        <v>1</v>
      </c>
      <c r="AE28">
        <v>1</v>
      </c>
      <c r="AF28" t="s">
        <v>23</v>
      </c>
      <c r="AG28">
        <v>6.877</v>
      </c>
      <c r="AH28">
        <v>2</v>
      </c>
      <c r="AI28">
        <v>10273836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ROW(Source!A35)</f>
        <v>35</v>
      </c>
      <c r="B29">
        <v>10273837</v>
      </c>
      <c r="C29">
        <v>10273835</v>
      </c>
      <c r="D29">
        <v>4851223</v>
      </c>
      <c r="E29">
        <v>1</v>
      </c>
      <c r="F29">
        <v>1</v>
      </c>
      <c r="G29">
        <v>1</v>
      </c>
      <c r="H29">
        <v>3</v>
      </c>
      <c r="I29" t="s">
        <v>227</v>
      </c>
      <c r="J29" t="s">
        <v>227</v>
      </c>
      <c r="K29" t="s">
        <v>228</v>
      </c>
      <c r="L29">
        <v>1354</v>
      </c>
      <c r="N29">
        <v>1010</v>
      </c>
      <c r="O29" t="s">
        <v>229</v>
      </c>
      <c r="P29" t="s">
        <v>229</v>
      </c>
      <c r="Q29">
        <v>1</v>
      </c>
      <c r="X29">
        <v>1.6</v>
      </c>
      <c r="Y29">
        <v>4.5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1.6</v>
      </c>
      <c r="AH29">
        <v>2</v>
      </c>
      <c r="AI29">
        <v>10273837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ROW(Source!A35)</f>
        <v>35</v>
      </c>
      <c r="B30">
        <v>10273838</v>
      </c>
      <c r="C30">
        <v>10273835</v>
      </c>
      <c r="D30">
        <v>4852927</v>
      </c>
      <c r="E30">
        <v>1</v>
      </c>
      <c r="F30">
        <v>1</v>
      </c>
      <c r="G30">
        <v>1</v>
      </c>
      <c r="H30">
        <v>3</v>
      </c>
      <c r="I30" t="s">
        <v>230</v>
      </c>
      <c r="J30" t="s">
        <v>230</v>
      </c>
      <c r="K30" t="s">
        <v>231</v>
      </c>
      <c r="L30">
        <v>1346</v>
      </c>
      <c r="N30">
        <v>1009</v>
      </c>
      <c r="O30" t="s">
        <v>232</v>
      </c>
      <c r="P30" t="s">
        <v>232</v>
      </c>
      <c r="Q30">
        <v>1</v>
      </c>
      <c r="X30">
        <v>0.1</v>
      </c>
      <c r="Y30">
        <v>1.82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0.1</v>
      </c>
      <c r="AH30">
        <v>2</v>
      </c>
      <c r="AI30">
        <v>10273838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ROW(Source!A35)</f>
        <v>35</v>
      </c>
      <c r="B31">
        <v>10273839</v>
      </c>
      <c r="C31">
        <v>10273835</v>
      </c>
      <c r="D31">
        <v>4880073</v>
      </c>
      <c r="E31">
        <v>1</v>
      </c>
      <c r="F31">
        <v>1</v>
      </c>
      <c r="G31">
        <v>1</v>
      </c>
      <c r="H31">
        <v>3</v>
      </c>
      <c r="I31" t="s">
        <v>223</v>
      </c>
      <c r="J31" t="s">
        <v>223</v>
      </c>
      <c r="K31" t="s">
        <v>224</v>
      </c>
      <c r="L31">
        <v>1339</v>
      </c>
      <c r="N31">
        <v>1007</v>
      </c>
      <c r="O31" t="s">
        <v>118</v>
      </c>
      <c r="P31" t="s">
        <v>118</v>
      </c>
      <c r="Q31">
        <v>1</v>
      </c>
      <c r="X31">
        <v>0.07</v>
      </c>
      <c r="Y31">
        <v>2.44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0.07</v>
      </c>
      <c r="AH31">
        <v>2</v>
      </c>
      <c r="AI31">
        <v>10273839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ROW(Source!A36)</f>
        <v>36</v>
      </c>
      <c r="B32">
        <v>10273847</v>
      </c>
      <c r="C32">
        <v>10273840</v>
      </c>
      <c r="D32">
        <v>4923845</v>
      </c>
      <c r="E32">
        <v>1</v>
      </c>
      <c r="F32">
        <v>1</v>
      </c>
      <c r="G32">
        <v>1</v>
      </c>
      <c r="H32">
        <v>1</v>
      </c>
      <c r="I32" t="s">
        <v>219</v>
      </c>
      <c r="K32" t="s">
        <v>220</v>
      </c>
      <c r="L32">
        <v>1369</v>
      </c>
      <c r="N32">
        <v>1013</v>
      </c>
      <c r="O32" t="s">
        <v>198</v>
      </c>
      <c r="P32" t="s">
        <v>198</v>
      </c>
      <c r="Q32">
        <v>1</v>
      </c>
      <c r="X32">
        <v>146.07</v>
      </c>
      <c r="Y32">
        <v>0</v>
      </c>
      <c r="Z32">
        <v>0</v>
      </c>
      <c r="AA32">
        <v>0</v>
      </c>
      <c r="AB32">
        <v>8.86</v>
      </c>
      <c r="AC32">
        <v>0</v>
      </c>
      <c r="AD32">
        <v>1</v>
      </c>
      <c r="AE32">
        <v>1</v>
      </c>
      <c r="AF32" t="s">
        <v>23</v>
      </c>
      <c r="AG32">
        <v>167.98049999999998</v>
      </c>
      <c r="AH32">
        <v>2</v>
      </c>
      <c r="AI32">
        <v>10273841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ROW(Source!A36)</f>
        <v>36</v>
      </c>
      <c r="B33">
        <v>10273848</v>
      </c>
      <c r="C33">
        <v>10273840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29</v>
      </c>
      <c r="K33" t="s">
        <v>199</v>
      </c>
      <c r="L33">
        <v>608254</v>
      </c>
      <c r="N33">
        <v>1013</v>
      </c>
      <c r="O33" t="s">
        <v>200</v>
      </c>
      <c r="P33" t="s">
        <v>200</v>
      </c>
      <c r="Q33">
        <v>1</v>
      </c>
      <c r="X33">
        <v>0.67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22</v>
      </c>
      <c r="AG33">
        <v>0.8375</v>
      </c>
      <c r="AH33">
        <v>2</v>
      </c>
      <c r="AI33">
        <v>10273842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ROW(Source!A36)</f>
        <v>36</v>
      </c>
      <c r="B34">
        <v>10273849</v>
      </c>
      <c r="C34">
        <v>10273840</v>
      </c>
      <c r="D34">
        <v>4903820</v>
      </c>
      <c r="E34">
        <v>1</v>
      </c>
      <c r="F34">
        <v>1</v>
      </c>
      <c r="G34">
        <v>1</v>
      </c>
      <c r="H34">
        <v>2</v>
      </c>
      <c r="I34" t="s">
        <v>201</v>
      </c>
      <c r="J34" t="s">
        <v>202</v>
      </c>
      <c r="K34" t="s">
        <v>203</v>
      </c>
      <c r="L34">
        <v>1368</v>
      </c>
      <c r="N34">
        <v>1011</v>
      </c>
      <c r="O34" t="s">
        <v>204</v>
      </c>
      <c r="P34" t="s">
        <v>204</v>
      </c>
      <c r="Q34">
        <v>1</v>
      </c>
      <c r="X34">
        <v>0.67</v>
      </c>
      <c r="Y34">
        <v>0</v>
      </c>
      <c r="Z34">
        <v>20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22</v>
      </c>
      <c r="AG34">
        <v>0.8375</v>
      </c>
      <c r="AH34">
        <v>2</v>
      </c>
      <c r="AI34">
        <v>10273843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ROW(Source!A36)</f>
        <v>36</v>
      </c>
      <c r="B35">
        <v>10273850</v>
      </c>
      <c r="C35">
        <v>10273840</v>
      </c>
      <c r="D35">
        <v>4877575</v>
      </c>
      <c r="E35">
        <v>1</v>
      </c>
      <c r="F35">
        <v>1</v>
      </c>
      <c r="G35">
        <v>1</v>
      </c>
      <c r="H35">
        <v>3</v>
      </c>
      <c r="I35" t="s">
        <v>221</v>
      </c>
      <c r="J35" t="s">
        <v>221</v>
      </c>
      <c r="K35" t="s">
        <v>222</v>
      </c>
      <c r="L35">
        <v>1339</v>
      </c>
      <c r="N35">
        <v>1007</v>
      </c>
      <c r="O35" t="s">
        <v>118</v>
      </c>
      <c r="P35" t="s">
        <v>118</v>
      </c>
      <c r="Q35">
        <v>1</v>
      </c>
      <c r="X35">
        <v>2.2</v>
      </c>
      <c r="Y35">
        <v>510.4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2.2</v>
      </c>
      <c r="AH35">
        <v>2</v>
      </c>
      <c r="AI35">
        <v>10273844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ROW(Source!A36)</f>
        <v>36</v>
      </c>
      <c r="B36">
        <v>10273851</v>
      </c>
      <c r="C36">
        <v>10273840</v>
      </c>
      <c r="D36">
        <v>4880073</v>
      </c>
      <c r="E36">
        <v>1</v>
      </c>
      <c r="F36">
        <v>1</v>
      </c>
      <c r="G36">
        <v>1</v>
      </c>
      <c r="H36">
        <v>3</v>
      </c>
      <c r="I36" t="s">
        <v>223</v>
      </c>
      <c r="J36" t="s">
        <v>223</v>
      </c>
      <c r="K36" t="s">
        <v>224</v>
      </c>
      <c r="L36">
        <v>1339</v>
      </c>
      <c r="N36">
        <v>1007</v>
      </c>
      <c r="O36" t="s">
        <v>118</v>
      </c>
      <c r="P36" t="s">
        <v>118</v>
      </c>
      <c r="Q36">
        <v>1</v>
      </c>
      <c r="X36">
        <v>0.35</v>
      </c>
      <c r="Y36">
        <v>2.44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0.35</v>
      </c>
      <c r="AH36">
        <v>2</v>
      </c>
      <c r="AI36">
        <v>10273845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ROW(Source!A36)</f>
        <v>36</v>
      </c>
      <c r="B37">
        <v>10273852</v>
      </c>
      <c r="C37">
        <v>10273840</v>
      </c>
      <c r="D37">
        <v>4903266</v>
      </c>
      <c r="E37">
        <v>1</v>
      </c>
      <c r="F37">
        <v>1</v>
      </c>
      <c r="G37">
        <v>1</v>
      </c>
      <c r="H37">
        <v>3</v>
      </c>
      <c r="I37" t="s">
        <v>211</v>
      </c>
      <c r="J37" t="s">
        <v>211</v>
      </c>
      <c r="K37" t="s">
        <v>212</v>
      </c>
      <c r="L37">
        <v>1348</v>
      </c>
      <c r="N37">
        <v>1009</v>
      </c>
      <c r="O37" t="s">
        <v>213</v>
      </c>
      <c r="P37" t="s">
        <v>213</v>
      </c>
      <c r="Q37">
        <v>1000</v>
      </c>
      <c r="X37">
        <v>3.38</v>
      </c>
      <c r="Y37">
        <v>0</v>
      </c>
      <c r="Z37">
        <v>0</v>
      </c>
      <c r="AA37">
        <v>0</v>
      </c>
      <c r="AB37">
        <v>0</v>
      </c>
      <c r="AC37">
        <v>1</v>
      </c>
      <c r="AD37">
        <v>1</v>
      </c>
      <c r="AE37">
        <v>0</v>
      </c>
      <c r="AG37">
        <v>3.38</v>
      </c>
      <c r="AH37">
        <v>2</v>
      </c>
      <c r="AI37">
        <v>10273846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ROW(Source!A37)</f>
        <v>37</v>
      </c>
      <c r="B38">
        <v>10273860</v>
      </c>
      <c r="C38">
        <v>10273859</v>
      </c>
      <c r="D38">
        <v>4990778</v>
      </c>
      <c r="E38">
        <v>1</v>
      </c>
      <c r="F38">
        <v>1</v>
      </c>
      <c r="G38">
        <v>1</v>
      </c>
      <c r="H38">
        <v>1</v>
      </c>
      <c r="I38" t="s">
        <v>233</v>
      </c>
      <c r="K38" t="s">
        <v>234</v>
      </c>
      <c r="L38">
        <v>1369</v>
      </c>
      <c r="N38">
        <v>1013</v>
      </c>
      <c r="O38" t="s">
        <v>198</v>
      </c>
      <c r="P38" t="s">
        <v>198</v>
      </c>
      <c r="Q38">
        <v>1</v>
      </c>
      <c r="X38">
        <v>214.32</v>
      </c>
      <c r="Y38">
        <v>0</v>
      </c>
      <c r="Z38">
        <v>0</v>
      </c>
      <c r="AA38">
        <v>0</v>
      </c>
      <c r="AB38">
        <v>7.25</v>
      </c>
      <c r="AC38">
        <v>0</v>
      </c>
      <c r="AD38">
        <v>1</v>
      </c>
      <c r="AE38">
        <v>1</v>
      </c>
      <c r="AF38" t="s">
        <v>23</v>
      </c>
      <c r="AG38">
        <v>246.46799999999996</v>
      </c>
      <c r="AH38">
        <v>2</v>
      </c>
      <c r="AI38">
        <v>10273860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ROW(Source!A37)</f>
        <v>37</v>
      </c>
      <c r="B39">
        <v>10273861</v>
      </c>
      <c r="C39">
        <v>10273859</v>
      </c>
      <c r="D39">
        <v>4903266</v>
      </c>
      <c r="E39">
        <v>1</v>
      </c>
      <c r="F39">
        <v>1</v>
      </c>
      <c r="G39">
        <v>1</v>
      </c>
      <c r="H39">
        <v>3</v>
      </c>
      <c r="I39" t="s">
        <v>211</v>
      </c>
      <c r="J39" t="s">
        <v>211</v>
      </c>
      <c r="K39" t="s">
        <v>212</v>
      </c>
      <c r="L39">
        <v>1348</v>
      </c>
      <c r="N39">
        <v>1009</v>
      </c>
      <c r="O39" t="s">
        <v>213</v>
      </c>
      <c r="P39" t="s">
        <v>213</v>
      </c>
      <c r="Q39">
        <v>1000</v>
      </c>
      <c r="X39">
        <v>100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1</v>
      </c>
      <c r="AE39">
        <v>0</v>
      </c>
      <c r="AG39">
        <v>100</v>
      </c>
      <c r="AH39">
        <v>2</v>
      </c>
      <c r="AI39">
        <v>10273861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ROW(Source!A61)</f>
        <v>61</v>
      </c>
      <c r="B40">
        <v>10273919</v>
      </c>
      <c r="C40">
        <v>10273918</v>
      </c>
      <c r="D40">
        <v>4928768</v>
      </c>
      <c r="E40">
        <v>1</v>
      </c>
      <c r="F40">
        <v>1</v>
      </c>
      <c r="G40">
        <v>1</v>
      </c>
      <c r="H40">
        <v>1</v>
      </c>
      <c r="I40" t="s">
        <v>235</v>
      </c>
      <c r="K40" t="s">
        <v>236</v>
      </c>
      <c r="L40">
        <v>1369</v>
      </c>
      <c r="N40">
        <v>1013</v>
      </c>
      <c r="O40" t="s">
        <v>198</v>
      </c>
      <c r="P40" t="s">
        <v>198</v>
      </c>
      <c r="Q40">
        <v>1</v>
      </c>
      <c r="X40">
        <v>36</v>
      </c>
      <c r="Y40">
        <v>0</v>
      </c>
      <c r="Z40">
        <v>0</v>
      </c>
      <c r="AA40">
        <v>0</v>
      </c>
      <c r="AB40">
        <v>9.63</v>
      </c>
      <c r="AC40">
        <v>0</v>
      </c>
      <c r="AD40">
        <v>1</v>
      </c>
      <c r="AE40">
        <v>1</v>
      </c>
      <c r="AF40" t="s">
        <v>23</v>
      </c>
      <c r="AG40">
        <v>41.4</v>
      </c>
      <c r="AH40">
        <v>2</v>
      </c>
      <c r="AI40">
        <v>10273919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ROW(Source!A61)</f>
        <v>61</v>
      </c>
      <c r="B41">
        <v>10273920</v>
      </c>
      <c r="C41">
        <v>10273918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29</v>
      </c>
      <c r="K41" t="s">
        <v>199</v>
      </c>
      <c r="L41">
        <v>608254</v>
      </c>
      <c r="N41">
        <v>1013</v>
      </c>
      <c r="O41" t="s">
        <v>200</v>
      </c>
      <c r="P41" t="s">
        <v>200</v>
      </c>
      <c r="Q41">
        <v>1</v>
      </c>
      <c r="X41">
        <v>12.76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22</v>
      </c>
      <c r="AG41">
        <v>15.95</v>
      </c>
      <c r="AH41">
        <v>2</v>
      </c>
      <c r="AI41">
        <v>10273920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ROW(Source!A61)</f>
        <v>61</v>
      </c>
      <c r="B42">
        <v>10273921</v>
      </c>
      <c r="C42">
        <v>10273918</v>
      </c>
      <c r="D42">
        <v>4906163</v>
      </c>
      <c r="E42">
        <v>1</v>
      </c>
      <c r="F42">
        <v>1</v>
      </c>
      <c r="G42">
        <v>1</v>
      </c>
      <c r="H42">
        <v>2</v>
      </c>
      <c r="I42" t="s">
        <v>237</v>
      </c>
      <c r="J42" t="s">
        <v>238</v>
      </c>
      <c r="K42" t="s">
        <v>239</v>
      </c>
      <c r="L42">
        <v>1368</v>
      </c>
      <c r="N42">
        <v>1011</v>
      </c>
      <c r="O42" t="s">
        <v>204</v>
      </c>
      <c r="P42" t="s">
        <v>204</v>
      </c>
      <c r="Q42">
        <v>1</v>
      </c>
      <c r="X42">
        <v>12.76</v>
      </c>
      <c r="Y42">
        <v>0</v>
      </c>
      <c r="Z42">
        <v>17.3</v>
      </c>
      <c r="AA42">
        <v>11.6</v>
      </c>
      <c r="AB42">
        <v>0</v>
      </c>
      <c r="AC42">
        <v>0</v>
      </c>
      <c r="AD42">
        <v>1</v>
      </c>
      <c r="AE42">
        <v>0</v>
      </c>
      <c r="AF42" t="s">
        <v>22</v>
      </c>
      <c r="AG42">
        <v>15.95</v>
      </c>
      <c r="AH42">
        <v>2</v>
      </c>
      <c r="AI42">
        <v>10273921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ROW(Source!A61)</f>
        <v>61</v>
      </c>
      <c r="B43">
        <v>10273922</v>
      </c>
      <c r="C43">
        <v>10273918</v>
      </c>
      <c r="D43">
        <v>4854244</v>
      </c>
      <c r="E43">
        <v>1</v>
      </c>
      <c r="F43">
        <v>1</v>
      </c>
      <c r="G43">
        <v>1</v>
      </c>
      <c r="H43">
        <v>3</v>
      </c>
      <c r="I43" t="s">
        <v>240</v>
      </c>
      <c r="J43" t="s">
        <v>240</v>
      </c>
      <c r="K43" t="s">
        <v>241</v>
      </c>
      <c r="L43">
        <v>1339</v>
      </c>
      <c r="N43">
        <v>1007</v>
      </c>
      <c r="O43" t="s">
        <v>118</v>
      </c>
      <c r="P43" t="s">
        <v>118</v>
      </c>
      <c r="Q43">
        <v>1</v>
      </c>
      <c r="X43">
        <v>0.15</v>
      </c>
      <c r="Y43">
        <v>775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0.15</v>
      </c>
      <c r="AH43">
        <v>2</v>
      </c>
      <c r="AI43">
        <v>10273922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ROW(Source!A61)</f>
        <v>61</v>
      </c>
      <c r="B44">
        <v>10273923</v>
      </c>
      <c r="C44">
        <v>10273918</v>
      </c>
      <c r="D44">
        <v>4876629</v>
      </c>
      <c r="E44">
        <v>1</v>
      </c>
      <c r="F44">
        <v>1</v>
      </c>
      <c r="G44">
        <v>1</v>
      </c>
      <c r="H44">
        <v>3</v>
      </c>
      <c r="I44" t="s">
        <v>242</v>
      </c>
      <c r="J44" t="s">
        <v>242</v>
      </c>
      <c r="K44" t="s">
        <v>243</v>
      </c>
      <c r="L44">
        <v>1339</v>
      </c>
      <c r="N44">
        <v>1007</v>
      </c>
      <c r="O44" t="s">
        <v>118</v>
      </c>
      <c r="P44" t="s">
        <v>118</v>
      </c>
      <c r="Q44">
        <v>1</v>
      </c>
      <c r="X44">
        <v>20.4</v>
      </c>
      <c r="Y44">
        <v>665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20.4</v>
      </c>
      <c r="AH44">
        <v>2</v>
      </c>
      <c r="AI44">
        <v>10273923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ROW(Source!A61)</f>
        <v>61</v>
      </c>
      <c r="B45">
        <v>10273924</v>
      </c>
      <c r="C45">
        <v>10273918</v>
      </c>
      <c r="D45">
        <v>4880073</v>
      </c>
      <c r="E45">
        <v>1</v>
      </c>
      <c r="F45">
        <v>1</v>
      </c>
      <c r="G45">
        <v>1</v>
      </c>
      <c r="H45">
        <v>3</v>
      </c>
      <c r="I45" t="s">
        <v>223</v>
      </c>
      <c r="J45" t="s">
        <v>223</v>
      </c>
      <c r="K45" t="s">
        <v>224</v>
      </c>
      <c r="L45">
        <v>1339</v>
      </c>
      <c r="N45">
        <v>1007</v>
      </c>
      <c r="O45" t="s">
        <v>118</v>
      </c>
      <c r="P45" t="s">
        <v>118</v>
      </c>
      <c r="Q45">
        <v>1</v>
      </c>
      <c r="X45">
        <v>0.5</v>
      </c>
      <c r="Y45">
        <v>2.44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0.5</v>
      </c>
      <c r="AH45">
        <v>2</v>
      </c>
      <c r="AI45">
        <v>10273924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ROW(Source!A81)</f>
        <v>81</v>
      </c>
      <c r="B46">
        <v>10273969</v>
      </c>
      <c r="C46">
        <v>10273961</v>
      </c>
      <c r="D46">
        <v>4925010</v>
      </c>
      <c r="E46">
        <v>1</v>
      </c>
      <c r="F46">
        <v>1</v>
      </c>
      <c r="G46">
        <v>1</v>
      </c>
      <c r="H46">
        <v>1</v>
      </c>
      <c r="I46" t="s">
        <v>244</v>
      </c>
      <c r="K46" t="s">
        <v>245</v>
      </c>
      <c r="L46">
        <v>1369</v>
      </c>
      <c r="N46">
        <v>1013</v>
      </c>
      <c r="O46" t="s">
        <v>198</v>
      </c>
      <c r="P46" t="s">
        <v>198</v>
      </c>
      <c r="Q46">
        <v>1</v>
      </c>
      <c r="X46">
        <v>5.05</v>
      </c>
      <c r="Y46">
        <v>0</v>
      </c>
      <c r="Z46">
        <v>0</v>
      </c>
      <c r="AA46">
        <v>0</v>
      </c>
      <c r="AB46">
        <v>8.31</v>
      </c>
      <c r="AC46">
        <v>0</v>
      </c>
      <c r="AD46">
        <v>1</v>
      </c>
      <c r="AE46">
        <v>1</v>
      </c>
      <c r="AF46" t="s">
        <v>23</v>
      </c>
      <c r="AG46">
        <v>5.8075</v>
      </c>
      <c r="AH46">
        <v>2</v>
      </c>
      <c r="AI46">
        <v>10273962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ROW(Source!A81)</f>
        <v>81</v>
      </c>
      <c r="B47">
        <v>10273970</v>
      </c>
      <c r="C47">
        <v>10273961</v>
      </c>
      <c r="D47">
        <v>121548</v>
      </c>
      <c r="E47">
        <v>1</v>
      </c>
      <c r="F47">
        <v>1</v>
      </c>
      <c r="G47">
        <v>1</v>
      </c>
      <c r="H47">
        <v>1</v>
      </c>
      <c r="I47" t="s">
        <v>29</v>
      </c>
      <c r="K47" t="s">
        <v>199</v>
      </c>
      <c r="L47">
        <v>608254</v>
      </c>
      <c r="N47">
        <v>1013</v>
      </c>
      <c r="O47" t="s">
        <v>200</v>
      </c>
      <c r="P47" t="s">
        <v>200</v>
      </c>
      <c r="Q47">
        <v>1</v>
      </c>
      <c r="X47">
        <v>0.35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2</v>
      </c>
      <c r="AF47" t="s">
        <v>22</v>
      </c>
      <c r="AG47">
        <v>0.4375</v>
      </c>
      <c r="AH47">
        <v>2</v>
      </c>
      <c r="AI47">
        <v>10273963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ROW(Source!A81)</f>
        <v>81</v>
      </c>
      <c r="B48">
        <v>10273971</v>
      </c>
      <c r="C48">
        <v>10273961</v>
      </c>
      <c r="D48">
        <v>4903360</v>
      </c>
      <c r="E48">
        <v>1</v>
      </c>
      <c r="F48">
        <v>1</v>
      </c>
      <c r="G48">
        <v>1</v>
      </c>
      <c r="H48">
        <v>2</v>
      </c>
      <c r="I48" t="s">
        <v>246</v>
      </c>
      <c r="J48" t="s">
        <v>247</v>
      </c>
      <c r="K48" t="s">
        <v>248</v>
      </c>
      <c r="L48">
        <v>1368</v>
      </c>
      <c r="N48">
        <v>1011</v>
      </c>
      <c r="O48" t="s">
        <v>204</v>
      </c>
      <c r="P48" t="s">
        <v>204</v>
      </c>
      <c r="Q48">
        <v>1</v>
      </c>
      <c r="X48">
        <v>0.35</v>
      </c>
      <c r="Y48">
        <v>0</v>
      </c>
      <c r="Z48">
        <v>86.4</v>
      </c>
      <c r="AA48">
        <v>13.5</v>
      </c>
      <c r="AB48">
        <v>0</v>
      </c>
      <c r="AC48">
        <v>0</v>
      </c>
      <c r="AD48">
        <v>1</v>
      </c>
      <c r="AE48">
        <v>0</v>
      </c>
      <c r="AF48" t="s">
        <v>22</v>
      </c>
      <c r="AG48">
        <v>0.4375</v>
      </c>
      <c r="AH48">
        <v>2</v>
      </c>
      <c r="AI48">
        <v>10273964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ROW(Source!A81)</f>
        <v>81</v>
      </c>
      <c r="B49">
        <v>10273972</v>
      </c>
      <c r="C49">
        <v>10273961</v>
      </c>
      <c r="D49">
        <v>4854067</v>
      </c>
      <c r="E49">
        <v>1</v>
      </c>
      <c r="F49">
        <v>1</v>
      </c>
      <c r="G49">
        <v>1</v>
      </c>
      <c r="H49">
        <v>3</v>
      </c>
      <c r="I49" t="s">
        <v>249</v>
      </c>
      <c r="J49" t="s">
        <v>249</v>
      </c>
      <c r="K49" t="s">
        <v>250</v>
      </c>
      <c r="L49">
        <v>1339</v>
      </c>
      <c r="N49">
        <v>1007</v>
      </c>
      <c r="O49" t="s">
        <v>118</v>
      </c>
      <c r="P49" t="s">
        <v>118</v>
      </c>
      <c r="Q49">
        <v>1</v>
      </c>
      <c r="X49">
        <v>0.0005</v>
      </c>
      <c r="Y49">
        <v>1056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0.0005</v>
      </c>
      <c r="AH49">
        <v>2</v>
      </c>
      <c r="AI49">
        <v>10273965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ROW(Source!A81)</f>
        <v>81</v>
      </c>
      <c r="B50">
        <v>10273973</v>
      </c>
      <c r="C50">
        <v>10273961</v>
      </c>
      <c r="D50">
        <v>4877532</v>
      </c>
      <c r="E50">
        <v>1</v>
      </c>
      <c r="F50">
        <v>1</v>
      </c>
      <c r="G50">
        <v>1</v>
      </c>
      <c r="H50">
        <v>3</v>
      </c>
      <c r="I50" t="s">
        <v>251</v>
      </c>
      <c r="J50" t="s">
        <v>251</v>
      </c>
      <c r="K50" t="s">
        <v>252</v>
      </c>
      <c r="L50">
        <v>1339</v>
      </c>
      <c r="N50">
        <v>1007</v>
      </c>
      <c r="O50" t="s">
        <v>118</v>
      </c>
      <c r="P50" t="s">
        <v>118</v>
      </c>
      <c r="Q50">
        <v>1</v>
      </c>
      <c r="X50">
        <v>0.234</v>
      </c>
      <c r="Y50">
        <v>519.8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0.234</v>
      </c>
      <c r="AH50">
        <v>2</v>
      </c>
      <c r="AI50">
        <v>10273966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ROW(Source!A81)</f>
        <v>81</v>
      </c>
      <c r="B51">
        <v>10273974</v>
      </c>
      <c r="C51">
        <v>10273961</v>
      </c>
      <c r="D51">
        <v>4878261</v>
      </c>
      <c r="E51">
        <v>1</v>
      </c>
      <c r="F51">
        <v>1</v>
      </c>
      <c r="G51">
        <v>1</v>
      </c>
      <c r="H51">
        <v>3</v>
      </c>
      <c r="I51" t="s">
        <v>253</v>
      </c>
      <c r="J51" t="s">
        <v>253</v>
      </c>
      <c r="K51" t="s">
        <v>254</v>
      </c>
      <c r="L51">
        <v>1356</v>
      </c>
      <c r="N51">
        <v>1010</v>
      </c>
      <c r="O51" t="s">
        <v>255</v>
      </c>
      <c r="P51" t="s">
        <v>255</v>
      </c>
      <c r="Q51">
        <v>1000</v>
      </c>
      <c r="X51">
        <v>0.395</v>
      </c>
      <c r="Y51">
        <v>1752.6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0.395</v>
      </c>
      <c r="AH51">
        <v>2</v>
      </c>
      <c r="AI51">
        <v>10273967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ROW(Source!A81)</f>
        <v>81</v>
      </c>
      <c r="B52">
        <v>10273975</v>
      </c>
      <c r="C52">
        <v>10273961</v>
      </c>
      <c r="D52">
        <v>4880073</v>
      </c>
      <c r="E52">
        <v>1</v>
      </c>
      <c r="F52">
        <v>1</v>
      </c>
      <c r="G52">
        <v>1</v>
      </c>
      <c r="H52">
        <v>3</v>
      </c>
      <c r="I52" t="s">
        <v>223</v>
      </c>
      <c r="J52" t="s">
        <v>223</v>
      </c>
      <c r="K52" t="s">
        <v>224</v>
      </c>
      <c r="L52">
        <v>1339</v>
      </c>
      <c r="N52">
        <v>1007</v>
      </c>
      <c r="O52" t="s">
        <v>118</v>
      </c>
      <c r="P52" t="s">
        <v>118</v>
      </c>
      <c r="Q52">
        <v>1</v>
      </c>
      <c r="X52">
        <v>0.44</v>
      </c>
      <c r="Y52">
        <v>2.44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0.44</v>
      </c>
      <c r="AH52">
        <v>2</v>
      </c>
      <c r="AI52">
        <v>10273968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ROW(Source!A82)</f>
        <v>82</v>
      </c>
      <c r="B53">
        <v>10274053</v>
      </c>
      <c r="C53">
        <v>10274052</v>
      </c>
      <c r="D53">
        <v>4927319</v>
      </c>
      <c r="E53">
        <v>1</v>
      </c>
      <c r="F53">
        <v>1</v>
      </c>
      <c r="G53">
        <v>1</v>
      </c>
      <c r="H53">
        <v>1</v>
      </c>
      <c r="I53" t="s">
        <v>256</v>
      </c>
      <c r="K53" t="s">
        <v>257</v>
      </c>
      <c r="L53">
        <v>1369</v>
      </c>
      <c r="N53">
        <v>1013</v>
      </c>
      <c r="O53" t="s">
        <v>198</v>
      </c>
      <c r="P53" t="s">
        <v>198</v>
      </c>
      <c r="Q53">
        <v>1</v>
      </c>
      <c r="X53">
        <v>1593</v>
      </c>
      <c r="Y53">
        <v>0</v>
      </c>
      <c r="Z53">
        <v>0</v>
      </c>
      <c r="AA53">
        <v>0</v>
      </c>
      <c r="AB53">
        <v>8.64</v>
      </c>
      <c r="AC53">
        <v>0</v>
      </c>
      <c r="AD53">
        <v>1</v>
      </c>
      <c r="AE53">
        <v>1</v>
      </c>
      <c r="AF53" t="s">
        <v>23</v>
      </c>
      <c r="AG53">
        <v>1831.95</v>
      </c>
      <c r="AH53">
        <v>2</v>
      </c>
      <c r="AI53">
        <v>10274053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ROW(Source!A82)</f>
        <v>82</v>
      </c>
      <c r="B54">
        <v>10274054</v>
      </c>
      <c r="C54">
        <v>10274052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29</v>
      </c>
      <c r="K54" t="s">
        <v>199</v>
      </c>
      <c r="L54">
        <v>608254</v>
      </c>
      <c r="N54">
        <v>1013</v>
      </c>
      <c r="O54" t="s">
        <v>200</v>
      </c>
      <c r="P54" t="s">
        <v>200</v>
      </c>
      <c r="Q54">
        <v>1</v>
      </c>
      <c r="X54">
        <v>66.99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22</v>
      </c>
      <c r="AG54">
        <v>83.7375</v>
      </c>
      <c r="AH54">
        <v>2</v>
      </c>
      <c r="AI54">
        <v>10274054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ROW(Source!A82)</f>
        <v>82</v>
      </c>
      <c r="B55">
        <v>10274055</v>
      </c>
      <c r="C55">
        <v>10274052</v>
      </c>
      <c r="D55">
        <v>4903360</v>
      </c>
      <c r="E55">
        <v>1</v>
      </c>
      <c r="F55">
        <v>1</v>
      </c>
      <c r="G55">
        <v>1</v>
      </c>
      <c r="H55">
        <v>2</v>
      </c>
      <c r="I55" t="s">
        <v>246</v>
      </c>
      <c r="J55" t="s">
        <v>247</v>
      </c>
      <c r="K55" t="s">
        <v>248</v>
      </c>
      <c r="L55">
        <v>1368</v>
      </c>
      <c r="N55">
        <v>1011</v>
      </c>
      <c r="O55" t="s">
        <v>204</v>
      </c>
      <c r="P55" t="s">
        <v>204</v>
      </c>
      <c r="Q55">
        <v>1</v>
      </c>
      <c r="X55">
        <v>63.78</v>
      </c>
      <c r="Y55">
        <v>0</v>
      </c>
      <c r="Z55">
        <v>86.4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22</v>
      </c>
      <c r="AG55">
        <v>79.725</v>
      </c>
      <c r="AH55">
        <v>2</v>
      </c>
      <c r="AI55">
        <v>10274055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ROW(Source!A82)</f>
        <v>82</v>
      </c>
      <c r="B56">
        <v>10274056</v>
      </c>
      <c r="C56">
        <v>10274052</v>
      </c>
      <c r="D56">
        <v>4903537</v>
      </c>
      <c r="E56">
        <v>1</v>
      </c>
      <c r="F56">
        <v>1</v>
      </c>
      <c r="G56">
        <v>1</v>
      </c>
      <c r="H56">
        <v>2</v>
      </c>
      <c r="I56" t="s">
        <v>216</v>
      </c>
      <c r="J56" t="s">
        <v>217</v>
      </c>
      <c r="K56" t="s">
        <v>218</v>
      </c>
      <c r="L56">
        <v>1368</v>
      </c>
      <c r="N56">
        <v>1011</v>
      </c>
      <c r="O56" t="s">
        <v>204</v>
      </c>
      <c r="P56" t="s">
        <v>204</v>
      </c>
      <c r="Q56">
        <v>1</v>
      </c>
      <c r="X56">
        <v>1.2</v>
      </c>
      <c r="Y56">
        <v>0</v>
      </c>
      <c r="Z56">
        <v>112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22</v>
      </c>
      <c r="AG56">
        <v>1.5</v>
      </c>
      <c r="AH56">
        <v>2</v>
      </c>
      <c r="AI56">
        <v>10274056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ROW(Source!A82)</f>
        <v>82</v>
      </c>
      <c r="B57">
        <v>10274057</v>
      </c>
      <c r="C57">
        <v>10274052</v>
      </c>
      <c r="D57">
        <v>4903698</v>
      </c>
      <c r="E57">
        <v>1</v>
      </c>
      <c r="F57">
        <v>1</v>
      </c>
      <c r="G57">
        <v>1</v>
      </c>
      <c r="H57">
        <v>2</v>
      </c>
      <c r="I57" t="s">
        <v>258</v>
      </c>
      <c r="J57" t="s">
        <v>259</v>
      </c>
      <c r="K57" t="s">
        <v>260</v>
      </c>
      <c r="L57">
        <v>1368</v>
      </c>
      <c r="N57">
        <v>1011</v>
      </c>
      <c r="O57" t="s">
        <v>204</v>
      </c>
      <c r="P57" t="s">
        <v>204</v>
      </c>
      <c r="Q57">
        <v>1</v>
      </c>
      <c r="X57">
        <v>0.27</v>
      </c>
      <c r="Y57">
        <v>0</v>
      </c>
      <c r="Z57">
        <v>90</v>
      </c>
      <c r="AA57">
        <v>10.06</v>
      </c>
      <c r="AB57">
        <v>0</v>
      </c>
      <c r="AC57">
        <v>0</v>
      </c>
      <c r="AD57">
        <v>1</v>
      </c>
      <c r="AE57">
        <v>0</v>
      </c>
      <c r="AF57" t="s">
        <v>22</v>
      </c>
      <c r="AG57">
        <v>0.3375</v>
      </c>
      <c r="AH57">
        <v>2</v>
      </c>
      <c r="AI57">
        <v>10274057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ROW(Source!A82)</f>
        <v>82</v>
      </c>
      <c r="B58">
        <v>10274058</v>
      </c>
      <c r="C58">
        <v>10274052</v>
      </c>
      <c r="D58">
        <v>4903928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204</v>
      </c>
      <c r="P58" t="s">
        <v>204</v>
      </c>
      <c r="Q58">
        <v>1</v>
      </c>
      <c r="X58">
        <v>191.59</v>
      </c>
      <c r="Y58">
        <v>0</v>
      </c>
      <c r="Z58">
        <v>8.1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22</v>
      </c>
      <c r="AG58">
        <v>239.4875</v>
      </c>
      <c r="AH58">
        <v>2</v>
      </c>
      <c r="AI58">
        <v>10274058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ROW(Source!A82)</f>
        <v>82</v>
      </c>
      <c r="B59">
        <v>10274059</v>
      </c>
      <c r="C59">
        <v>10274052</v>
      </c>
      <c r="D59">
        <v>4904650</v>
      </c>
      <c r="E59">
        <v>1</v>
      </c>
      <c r="F59">
        <v>1</v>
      </c>
      <c r="G59">
        <v>1</v>
      </c>
      <c r="H59">
        <v>2</v>
      </c>
      <c r="I59" t="s">
        <v>264</v>
      </c>
      <c r="J59" t="s">
        <v>265</v>
      </c>
      <c r="K59" t="s">
        <v>266</v>
      </c>
      <c r="L59">
        <v>1368</v>
      </c>
      <c r="N59">
        <v>1011</v>
      </c>
      <c r="O59" t="s">
        <v>204</v>
      </c>
      <c r="P59" t="s">
        <v>204</v>
      </c>
      <c r="Q59">
        <v>1</v>
      </c>
      <c r="X59">
        <v>77.95</v>
      </c>
      <c r="Y59">
        <v>0</v>
      </c>
      <c r="Z59">
        <v>1.9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22</v>
      </c>
      <c r="AG59">
        <v>97.4375</v>
      </c>
      <c r="AH59">
        <v>2</v>
      </c>
      <c r="AI59">
        <v>10274059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ROW(Source!A82)</f>
        <v>82</v>
      </c>
      <c r="B60">
        <v>10274060</v>
      </c>
      <c r="C60">
        <v>10274052</v>
      </c>
      <c r="D60">
        <v>4906147</v>
      </c>
      <c r="E60">
        <v>1</v>
      </c>
      <c r="F60">
        <v>1</v>
      </c>
      <c r="G60">
        <v>1</v>
      </c>
      <c r="H60">
        <v>2</v>
      </c>
      <c r="I60" t="s">
        <v>267</v>
      </c>
      <c r="J60" t="s">
        <v>268</v>
      </c>
      <c r="K60" t="s">
        <v>269</v>
      </c>
      <c r="L60">
        <v>1368</v>
      </c>
      <c r="N60">
        <v>1011</v>
      </c>
      <c r="O60" t="s">
        <v>204</v>
      </c>
      <c r="P60" t="s">
        <v>204</v>
      </c>
      <c r="Q60">
        <v>1</v>
      </c>
      <c r="X60">
        <v>6.32</v>
      </c>
      <c r="Y60">
        <v>0</v>
      </c>
      <c r="Z60">
        <v>3.27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22</v>
      </c>
      <c r="AG60">
        <v>7.9</v>
      </c>
      <c r="AH60">
        <v>2</v>
      </c>
      <c r="AI60">
        <v>10274060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ROW(Source!A82)</f>
        <v>82</v>
      </c>
      <c r="B61">
        <v>10274061</v>
      </c>
      <c r="C61">
        <v>10274052</v>
      </c>
      <c r="D61">
        <v>4906513</v>
      </c>
      <c r="E61">
        <v>1</v>
      </c>
      <c r="F61">
        <v>1</v>
      </c>
      <c r="G61">
        <v>1</v>
      </c>
      <c r="H61">
        <v>2</v>
      </c>
      <c r="I61" t="s">
        <v>270</v>
      </c>
      <c r="J61" t="s">
        <v>271</v>
      </c>
      <c r="K61" t="s">
        <v>272</v>
      </c>
      <c r="L61">
        <v>1368</v>
      </c>
      <c r="N61">
        <v>1011</v>
      </c>
      <c r="O61" t="s">
        <v>204</v>
      </c>
      <c r="P61" t="s">
        <v>204</v>
      </c>
      <c r="Q61">
        <v>1</v>
      </c>
      <c r="X61">
        <v>1.74</v>
      </c>
      <c r="Y61">
        <v>0</v>
      </c>
      <c r="Z61">
        <v>75.4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22</v>
      </c>
      <c r="AG61">
        <v>2.175</v>
      </c>
      <c r="AH61">
        <v>2</v>
      </c>
      <c r="AI61">
        <v>10274061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ROW(Source!A82)</f>
        <v>82</v>
      </c>
      <c r="B62">
        <v>10274062</v>
      </c>
      <c r="C62">
        <v>10274052</v>
      </c>
      <c r="D62">
        <v>4850643</v>
      </c>
      <c r="E62">
        <v>1</v>
      </c>
      <c r="F62">
        <v>1</v>
      </c>
      <c r="G62">
        <v>1</v>
      </c>
      <c r="H62">
        <v>3</v>
      </c>
      <c r="I62" t="s">
        <v>273</v>
      </c>
      <c r="J62" t="s">
        <v>273</v>
      </c>
      <c r="K62" t="s">
        <v>274</v>
      </c>
      <c r="L62">
        <v>1348</v>
      </c>
      <c r="N62">
        <v>1009</v>
      </c>
      <c r="O62" t="s">
        <v>213</v>
      </c>
      <c r="P62" t="s">
        <v>213</v>
      </c>
      <c r="Q62">
        <v>1000</v>
      </c>
      <c r="X62">
        <v>0.077</v>
      </c>
      <c r="Y62">
        <v>734.5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0.077</v>
      </c>
      <c r="AH62">
        <v>2</v>
      </c>
      <c r="AI62">
        <v>10274062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ROW(Source!A82)</f>
        <v>82</v>
      </c>
      <c r="B63">
        <v>10274063</v>
      </c>
      <c r="C63">
        <v>10274052</v>
      </c>
      <c r="D63">
        <v>4851504</v>
      </c>
      <c r="E63">
        <v>1</v>
      </c>
      <c r="F63">
        <v>1</v>
      </c>
      <c r="G63">
        <v>1</v>
      </c>
      <c r="H63">
        <v>3</v>
      </c>
      <c r="I63" t="s">
        <v>275</v>
      </c>
      <c r="J63" t="s">
        <v>275</v>
      </c>
      <c r="K63" t="s">
        <v>276</v>
      </c>
      <c r="L63">
        <v>1348</v>
      </c>
      <c r="N63">
        <v>1009</v>
      </c>
      <c r="O63" t="s">
        <v>213</v>
      </c>
      <c r="P63" t="s">
        <v>213</v>
      </c>
      <c r="Q63">
        <v>1000</v>
      </c>
      <c r="X63">
        <v>0.25</v>
      </c>
      <c r="Y63">
        <v>4455.2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0.25</v>
      </c>
      <c r="AH63">
        <v>2</v>
      </c>
      <c r="AI63">
        <v>10274063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ROW(Source!A82)</f>
        <v>82</v>
      </c>
      <c r="B64">
        <v>10274064</v>
      </c>
      <c r="C64">
        <v>10274052</v>
      </c>
      <c r="D64">
        <v>4852644</v>
      </c>
      <c r="E64">
        <v>1</v>
      </c>
      <c r="F64">
        <v>1</v>
      </c>
      <c r="G64">
        <v>1</v>
      </c>
      <c r="H64">
        <v>3</v>
      </c>
      <c r="I64" t="s">
        <v>277</v>
      </c>
      <c r="J64" t="s">
        <v>277</v>
      </c>
      <c r="K64" t="s">
        <v>278</v>
      </c>
      <c r="L64">
        <v>1348</v>
      </c>
      <c r="N64">
        <v>1009</v>
      </c>
      <c r="O64" t="s">
        <v>213</v>
      </c>
      <c r="P64" t="s">
        <v>213</v>
      </c>
      <c r="Q64">
        <v>1000</v>
      </c>
      <c r="X64">
        <v>0.23</v>
      </c>
      <c r="Y64">
        <v>9750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0.23</v>
      </c>
      <c r="AH64">
        <v>2</v>
      </c>
      <c r="AI64">
        <v>10274064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ROW(Source!A82)</f>
        <v>82</v>
      </c>
      <c r="B65">
        <v>10274065</v>
      </c>
      <c r="C65">
        <v>10274052</v>
      </c>
      <c r="D65">
        <v>4852966</v>
      </c>
      <c r="E65">
        <v>1</v>
      </c>
      <c r="F65">
        <v>1</v>
      </c>
      <c r="G65">
        <v>1</v>
      </c>
      <c r="H65">
        <v>3</v>
      </c>
      <c r="I65" t="s">
        <v>279</v>
      </c>
      <c r="J65" t="s">
        <v>279</v>
      </c>
      <c r="K65" t="s">
        <v>280</v>
      </c>
      <c r="L65">
        <v>1348</v>
      </c>
      <c r="N65">
        <v>1009</v>
      </c>
      <c r="O65" t="s">
        <v>213</v>
      </c>
      <c r="P65" t="s">
        <v>213</v>
      </c>
      <c r="Q65">
        <v>1000</v>
      </c>
      <c r="X65">
        <v>0.0635</v>
      </c>
      <c r="Y65">
        <v>11978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0.0635</v>
      </c>
      <c r="AH65">
        <v>2</v>
      </c>
      <c r="AI65">
        <v>10274065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ROW(Source!A82)</f>
        <v>82</v>
      </c>
      <c r="B66">
        <v>10274066</v>
      </c>
      <c r="C66">
        <v>10274052</v>
      </c>
      <c r="D66">
        <v>4854065</v>
      </c>
      <c r="E66">
        <v>1</v>
      </c>
      <c r="F66">
        <v>1</v>
      </c>
      <c r="G66">
        <v>1</v>
      </c>
      <c r="H66">
        <v>3</v>
      </c>
      <c r="I66" t="s">
        <v>281</v>
      </c>
      <c r="J66" t="s">
        <v>281</v>
      </c>
      <c r="K66" t="s">
        <v>282</v>
      </c>
      <c r="L66">
        <v>1339</v>
      </c>
      <c r="N66">
        <v>1007</v>
      </c>
      <c r="O66" t="s">
        <v>118</v>
      </c>
      <c r="P66" t="s">
        <v>118</v>
      </c>
      <c r="Q66">
        <v>1</v>
      </c>
      <c r="X66">
        <v>8.6</v>
      </c>
      <c r="Y66">
        <v>1287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8.6</v>
      </c>
      <c r="AH66">
        <v>2</v>
      </c>
      <c r="AI66">
        <v>10274066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ROW(Source!A82)</f>
        <v>82</v>
      </c>
      <c r="B67">
        <v>10274067</v>
      </c>
      <c r="C67">
        <v>10274052</v>
      </c>
      <c r="D67">
        <v>4854079</v>
      </c>
      <c r="E67">
        <v>1</v>
      </c>
      <c r="F67">
        <v>1</v>
      </c>
      <c r="G67">
        <v>1</v>
      </c>
      <c r="H67">
        <v>3</v>
      </c>
      <c r="I67" t="s">
        <v>283</v>
      </c>
      <c r="J67" t="s">
        <v>283</v>
      </c>
      <c r="K67" t="s">
        <v>284</v>
      </c>
      <c r="L67">
        <v>1339</v>
      </c>
      <c r="N67">
        <v>1007</v>
      </c>
      <c r="O67" t="s">
        <v>118</v>
      </c>
      <c r="P67" t="s">
        <v>118</v>
      </c>
      <c r="Q67">
        <v>1</v>
      </c>
      <c r="X67">
        <v>1.4</v>
      </c>
      <c r="Y67">
        <v>2156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1.4</v>
      </c>
      <c r="AH67">
        <v>2</v>
      </c>
      <c r="AI67">
        <v>10274067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ROW(Source!A82)</f>
        <v>82</v>
      </c>
      <c r="B68">
        <v>10274068</v>
      </c>
      <c r="C68">
        <v>10274052</v>
      </c>
      <c r="D68">
        <v>4854136</v>
      </c>
      <c r="E68">
        <v>1</v>
      </c>
      <c r="F68">
        <v>1</v>
      </c>
      <c r="G68">
        <v>1</v>
      </c>
      <c r="H68">
        <v>3</v>
      </c>
      <c r="I68" t="s">
        <v>285</v>
      </c>
      <c r="J68" t="s">
        <v>285</v>
      </c>
      <c r="K68" t="s">
        <v>286</v>
      </c>
      <c r="L68">
        <v>1339</v>
      </c>
      <c r="N68">
        <v>1007</v>
      </c>
      <c r="O68" t="s">
        <v>118</v>
      </c>
      <c r="P68" t="s">
        <v>118</v>
      </c>
      <c r="Q68">
        <v>1</v>
      </c>
      <c r="X68">
        <v>2.51</v>
      </c>
      <c r="Y68">
        <v>1056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2.51</v>
      </c>
      <c r="AH68">
        <v>2</v>
      </c>
      <c r="AI68">
        <v>10274068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ROW(Source!A82)</f>
        <v>82</v>
      </c>
      <c r="B69">
        <v>10274069</v>
      </c>
      <c r="C69">
        <v>10274052</v>
      </c>
      <c r="D69">
        <v>4868637</v>
      </c>
      <c r="E69">
        <v>1</v>
      </c>
      <c r="F69">
        <v>1</v>
      </c>
      <c r="G69">
        <v>1</v>
      </c>
      <c r="H69">
        <v>3</v>
      </c>
      <c r="I69" t="s">
        <v>287</v>
      </c>
      <c r="J69" t="s">
        <v>287</v>
      </c>
      <c r="K69" t="s">
        <v>288</v>
      </c>
      <c r="L69">
        <v>1327</v>
      </c>
      <c r="N69">
        <v>1005</v>
      </c>
      <c r="O69" t="s">
        <v>289</v>
      </c>
      <c r="P69" t="s">
        <v>289</v>
      </c>
      <c r="Q69">
        <v>1</v>
      </c>
      <c r="X69">
        <v>183</v>
      </c>
      <c r="Y69">
        <v>35.53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183</v>
      </c>
      <c r="AH69">
        <v>2</v>
      </c>
      <c r="AI69">
        <v>10274069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ROW(Source!A82)</f>
        <v>82</v>
      </c>
      <c r="B70">
        <v>10274070</v>
      </c>
      <c r="C70">
        <v>10274052</v>
      </c>
      <c r="D70">
        <v>4868938</v>
      </c>
      <c r="E70">
        <v>1</v>
      </c>
      <c r="F70">
        <v>1</v>
      </c>
      <c r="G70">
        <v>1</v>
      </c>
      <c r="H70">
        <v>3</v>
      </c>
      <c r="I70" t="s">
        <v>290</v>
      </c>
      <c r="J70" t="s">
        <v>290</v>
      </c>
      <c r="K70" t="s">
        <v>291</v>
      </c>
      <c r="L70">
        <v>1348</v>
      </c>
      <c r="N70">
        <v>1009</v>
      </c>
      <c r="O70" t="s">
        <v>213</v>
      </c>
      <c r="P70" t="s">
        <v>213</v>
      </c>
      <c r="Q70">
        <v>1000</v>
      </c>
      <c r="X70">
        <v>11.44</v>
      </c>
      <c r="Y70">
        <v>5650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11.44</v>
      </c>
      <c r="AH70">
        <v>2</v>
      </c>
      <c r="AI70">
        <v>10274070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ROW(Source!A82)</f>
        <v>82</v>
      </c>
      <c r="B71">
        <v>10274071</v>
      </c>
      <c r="C71">
        <v>10274052</v>
      </c>
      <c r="D71">
        <v>4876665</v>
      </c>
      <c r="E71">
        <v>1</v>
      </c>
      <c r="F71">
        <v>1</v>
      </c>
      <c r="G71">
        <v>1</v>
      </c>
      <c r="H71">
        <v>3</v>
      </c>
      <c r="I71" t="s">
        <v>292</v>
      </c>
      <c r="J71" t="s">
        <v>292</v>
      </c>
      <c r="K71" t="s">
        <v>293</v>
      </c>
      <c r="L71">
        <v>1339</v>
      </c>
      <c r="N71">
        <v>1007</v>
      </c>
      <c r="O71" t="s">
        <v>118</v>
      </c>
      <c r="P71" t="s">
        <v>118</v>
      </c>
      <c r="Q71">
        <v>1</v>
      </c>
      <c r="X71">
        <v>101.5</v>
      </c>
      <c r="Y71">
        <v>665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101.5</v>
      </c>
      <c r="AH71">
        <v>2</v>
      </c>
      <c r="AI71">
        <v>10274071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ROW(Source!A82)</f>
        <v>82</v>
      </c>
      <c r="B72">
        <v>10274072</v>
      </c>
      <c r="C72">
        <v>10274052</v>
      </c>
      <c r="D72">
        <v>4880073</v>
      </c>
      <c r="E72">
        <v>1</v>
      </c>
      <c r="F72">
        <v>1</v>
      </c>
      <c r="G72">
        <v>1</v>
      </c>
      <c r="H72">
        <v>3</v>
      </c>
      <c r="I72" t="s">
        <v>223</v>
      </c>
      <c r="J72" t="s">
        <v>223</v>
      </c>
      <c r="K72" t="s">
        <v>224</v>
      </c>
      <c r="L72">
        <v>1339</v>
      </c>
      <c r="N72">
        <v>1007</v>
      </c>
      <c r="O72" t="s">
        <v>118</v>
      </c>
      <c r="P72" t="s">
        <v>118</v>
      </c>
      <c r="Q72">
        <v>1</v>
      </c>
      <c r="X72">
        <v>0.231</v>
      </c>
      <c r="Y72">
        <v>2.44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0.231</v>
      </c>
      <c r="AH72">
        <v>2</v>
      </c>
      <c r="AI72">
        <v>10274072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ROW(Source!A102)</f>
        <v>102</v>
      </c>
      <c r="B73">
        <v>10274111</v>
      </c>
      <c r="C73">
        <v>10274110</v>
      </c>
      <c r="D73">
        <v>4923747</v>
      </c>
      <c r="E73">
        <v>1</v>
      </c>
      <c r="F73">
        <v>1</v>
      </c>
      <c r="G73">
        <v>1</v>
      </c>
      <c r="H73">
        <v>1</v>
      </c>
      <c r="I73" t="s">
        <v>294</v>
      </c>
      <c r="K73" t="s">
        <v>295</v>
      </c>
      <c r="L73">
        <v>1369</v>
      </c>
      <c r="N73">
        <v>1013</v>
      </c>
      <c r="O73" t="s">
        <v>198</v>
      </c>
      <c r="P73" t="s">
        <v>198</v>
      </c>
      <c r="Q73">
        <v>1</v>
      </c>
      <c r="X73">
        <v>85.84</v>
      </c>
      <c r="Y73">
        <v>0</v>
      </c>
      <c r="Z73">
        <v>0</v>
      </c>
      <c r="AA73">
        <v>0</v>
      </c>
      <c r="AB73">
        <v>9.41</v>
      </c>
      <c r="AC73">
        <v>0</v>
      </c>
      <c r="AD73">
        <v>1</v>
      </c>
      <c r="AE73">
        <v>1</v>
      </c>
      <c r="AF73" t="s">
        <v>23</v>
      </c>
      <c r="AG73">
        <v>98.716</v>
      </c>
      <c r="AH73">
        <v>2</v>
      </c>
      <c r="AI73">
        <v>10274111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ROW(Source!A102)</f>
        <v>102</v>
      </c>
      <c r="B74">
        <v>10274112</v>
      </c>
      <c r="C74">
        <v>10274110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29</v>
      </c>
      <c r="K74" t="s">
        <v>199</v>
      </c>
      <c r="L74">
        <v>608254</v>
      </c>
      <c r="N74">
        <v>1013</v>
      </c>
      <c r="O74" t="s">
        <v>200</v>
      </c>
      <c r="P74" t="s">
        <v>200</v>
      </c>
      <c r="Q74">
        <v>1</v>
      </c>
      <c r="X74">
        <v>6.29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2</v>
      </c>
      <c r="AF74" t="s">
        <v>22</v>
      </c>
      <c r="AG74">
        <v>7.8625</v>
      </c>
      <c r="AH74">
        <v>2</v>
      </c>
      <c r="AI74">
        <v>10274112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ROW(Source!A102)</f>
        <v>102</v>
      </c>
      <c r="B75">
        <v>10274113</v>
      </c>
      <c r="C75">
        <v>10274110</v>
      </c>
      <c r="D75">
        <v>4903820</v>
      </c>
      <c r="E75">
        <v>1</v>
      </c>
      <c r="F75">
        <v>1</v>
      </c>
      <c r="G75">
        <v>1</v>
      </c>
      <c r="H75">
        <v>2</v>
      </c>
      <c r="I75" t="s">
        <v>201</v>
      </c>
      <c r="J75" t="s">
        <v>202</v>
      </c>
      <c r="K75" t="s">
        <v>203</v>
      </c>
      <c r="L75">
        <v>1368</v>
      </c>
      <c r="N75">
        <v>1011</v>
      </c>
      <c r="O75" t="s">
        <v>204</v>
      </c>
      <c r="P75" t="s">
        <v>204</v>
      </c>
      <c r="Q75">
        <v>1</v>
      </c>
      <c r="X75">
        <v>0.84</v>
      </c>
      <c r="Y75">
        <v>0</v>
      </c>
      <c r="Z75">
        <v>20</v>
      </c>
      <c r="AA75">
        <v>13.5</v>
      </c>
      <c r="AB75">
        <v>0</v>
      </c>
      <c r="AC75">
        <v>0</v>
      </c>
      <c r="AD75">
        <v>1</v>
      </c>
      <c r="AE75">
        <v>0</v>
      </c>
      <c r="AF75" t="s">
        <v>22</v>
      </c>
      <c r="AG75">
        <v>1.05</v>
      </c>
      <c r="AH75">
        <v>2</v>
      </c>
      <c r="AI75">
        <v>10274113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ROW(Source!A102)</f>
        <v>102</v>
      </c>
      <c r="B76">
        <v>10274114</v>
      </c>
      <c r="C76">
        <v>10274110</v>
      </c>
      <c r="D76">
        <v>4904655</v>
      </c>
      <c r="E76">
        <v>1</v>
      </c>
      <c r="F76">
        <v>1</v>
      </c>
      <c r="G76">
        <v>1</v>
      </c>
      <c r="H76">
        <v>2</v>
      </c>
      <c r="I76" t="s">
        <v>296</v>
      </c>
      <c r="J76" t="s">
        <v>297</v>
      </c>
      <c r="K76" t="s">
        <v>298</v>
      </c>
      <c r="L76">
        <v>1368</v>
      </c>
      <c r="N76">
        <v>1011</v>
      </c>
      <c r="O76" t="s">
        <v>204</v>
      </c>
      <c r="P76" t="s">
        <v>204</v>
      </c>
      <c r="Q76">
        <v>1</v>
      </c>
      <c r="X76">
        <v>5.45</v>
      </c>
      <c r="Y76">
        <v>0</v>
      </c>
      <c r="Z76">
        <v>15.3</v>
      </c>
      <c r="AA76">
        <v>10.06</v>
      </c>
      <c r="AB76">
        <v>0</v>
      </c>
      <c r="AC76">
        <v>0</v>
      </c>
      <c r="AD76">
        <v>1</v>
      </c>
      <c r="AE76">
        <v>0</v>
      </c>
      <c r="AF76" t="s">
        <v>22</v>
      </c>
      <c r="AG76">
        <v>6.8125</v>
      </c>
      <c r="AH76">
        <v>2</v>
      </c>
      <c r="AI76">
        <v>10274114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ROW(Source!A102)</f>
        <v>102</v>
      </c>
      <c r="B77">
        <v>10274115</v>
      </c>
      <c r="C77">
        <v>10274110</v>
      </c>
      <c r="D77">
        <v>4850546</v>
      </c>
      <c r="E77">
        <v>1</v>
      </c>
      <c r="F77">
        <v>1</v>
      </c>
      <c r="G77">
        <v>1</v>
      </c>
      <c r="H77">
        <v>3</v>
      </c>
      <c r="I77" t="s">
        <v>299</v>
      </c>
      <c r="J77" t="s">
        <v>299</v>
      </c>
      <c r="K77" t="s">
        <v>300</v>
      </c>
      <c r="L77">
        <v>1348</v>
      </c>
      <c r="N77">
        <v>1009</v>
      </c>
      <c r="O77" t="s">
        <v>213</v>
      </c>
      <c r="P77" t="s">
        <v>213</v>
      </c>
      <c r="Q77">
        <v>1000</v>
      </c>
      <c r="X77">
        <v>0.00012</v>
      </c>
      <c r="Y77">
        <v>8475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0.00012</v>
      </c>
      <c r="AH77">
        <v>2</v>
      </c>
      <c r="AI77">
        <v>10274115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ROW(Source!A102)</f>
        <v>102</v>
      </c>
      <c r="B78">
        <v>10274116</v>
      </c>
      <c r="C78">
        <v>10274110</v>
      </c>
      <c r="D78">
        <v>4850602</v>
      </c>
      <c r="E78">
        <v>1</v>
      </c>
      <c r="F78">
        <v>1</v>
      </c>
      <c r="G78">
        <v>1</v>
      </c>
      <c r="H78">
        <v>3</v>
      </c>
      <c r="I78" t="s">
        <v>301</v>
      </c>
      <c r="J78" t="s">
        <v>301</v>
      </c>
      <c r="K78" t="s">
        <v>302</v>
      </c>
      <c r="L78">
        <v>1348</v>
      </c>
      <c r="N78">
        <v>1009</v>
      </c>
      <c r="O78" t="s">
        <v>213</v>
      </c>
      <c r="P78" t="s">
        <v>213</v>
      </c>
      <c r="Q78">
        <v>1000</v>
      </c>
      <c r="X78">
        <v>0.006</v>
      </c>
      <c r="Y78">
        <v>729.98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0.006</v>
      </c>
      <c r="AH78">
        <v>2</v>
      </c>
      <c r="AI78">
        <v>10274116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ROW(Source!A102)</f>
        <v>102</v>
      </c>
      <c r="B79">
        <v>10274117</v>
      </c>
      <c r="C79">
        <v>10274110</v>
      </c>
      <c r="D79">
        <v>4851617</v>
      </c>
      <c r="E79">
        <v>1</v>
      </c>
      <c r="F79">
        <v>1</v>
      </c>
      <c r="G79">
        <v>1</v>
      </c>
      <c r="H79">
        <v>3</v>
      </c>
      <c r="I79" t="s">
        <v>303</v>
      </c>
      <c r="J79" t="s">
        <v>303</v>
      </c>
      <c r="K79" t="s">
        <v>304</v>
      </c>
      <c r="L79">
        <v>1327</v>
      </c>
      <c r="N79">
        <v>1005</v>
      </c>
      <c r="O79" t="s">
        <v>289</v>
      </c>
      <c r="P79" t="s">
        <v>289</v>
      </c>
      <c r="Q79">
        <v>1</v>
      </c>
      <c r="X79">
        <v>5.54</v>
      </c>
      <c r="Y79">
        <v>28.25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5.54</v>
      </c>
      <c r="AH79">
        <v>2</v>
      </c>
      <c r="AI79">
        <v>10274117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ROW(Source!A102)</f>
        <v>102</v>
      </c>
      <c r="B80">
        <v>10274118</v>
      </c>
      <c r="C80">
        <v>10274110</v>
      </c>
      <c r="D80">
        <v>4877571</v>
      </c>
      <c r="E80">
        <v>1</v>
      </c>
      <c r="F80">
        <v>1</v>
      </c>
      <c r="G80">
        <v>1</v>
      </c>
      <c r="H80">
        <v>3</v>
      </c>
      <c r="I80" t="s">
        <v>305</v>
      </c>
      <c r="J80" t="s">
        <v>305</v>
      </c>
      <c r="K80" t="s">
        <v>306</v>
      </c>
      <c r="L80">
        <v>1339</v>
      </c>
      <c r="N80">
        <v>1007</v>
      </c>
      <c r="O80" t="s">
        <v>118</v>
      </c>
      <c r="P80" t="s">
        <v>118</v>
      </c>
      <c r="Q80">
        <v>1</v>
      </c>
      <c r="X80">
        <v>1.87</v>
      </c>
      <c r="Y80">
        <v>517.9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1.87</v>
      </c>
      <c r="AH80">
        <v>2</v>
      </c>
      <c r="AI80">
        <v>10274118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ROW(Source!A103)</f>
        <v>103</v>
      </c>
      <c r="B81">
        <v>10274121</v>
      </c>
      <c r="C81">
        <v>10274120</v>
      </c>
      <c r="D81">
        <v>4927827</v>
      </c>
      <c r="E81">
        <v>1</v>
      </c>
      <c r="F81">
        <v>1</v>
      </c>
      <c r="G81">
        <v>1</v>
      </c>
      <c r="H81">
        <v>1</v>
      </c>
      <c r="I81" t="s">
        <v>307</v>
      </c>
      <c r="K81" t="s">
        <v>308</v>
      </c>
      <c r="L81">
        <v>1369</v>
      </c>
      <c r="N81">
        <v>1013</v>
      </c>
      <c r="O81" t="s">
        <v>198</v>
      </c>
      <c r="P81" t="s">
        <v>198</v>
      </c>
      <c r="Q81">
        <v>1</v>
      </c>
      <c r="X81">
        <v>42.9</v>
      </c>
      <c r="Y81">
        <v>0</v>
      </c>
      <c r="Z81">
        <v>0</v>
      </c>
      <c r="AA81">
        <v>0</v>
      </c>
      <c r="AB81">
        <v>8.97</v>
      </c>
      <c r="AC81">
        <v>0</v>
      </c>
      <c r="AD81">
        <v>1</v>
      </c>
      <c r="AE81">
        <v>1</v>
      </c>
      <c r="AF81" t="s">
        <v>23</v>
      </c>
      <c r="AG81">
        <v>49.335</v>
      </c>
      <c r="AH81">
        <v>2</v>
      </c>
      <c r="AI81">
        <v>10274121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ROW(Source!A103)</f>
        <v>103</v>
      </c>
      <c r="B82">
        <v>10274122</v>
      </c>
      <c r="C82">
        <v>10274120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29</v>
      </c>
      <c r="K82" t="s">
        <v>199</v>
      </c>
      <c r="L82">
        <v>608254</v>
      </c>
      <c r="N82">
        <v>1013</v>
      </c>
      <c r="O82" t="s">
        <v>200</v>
      </c>
      <c r="P82" t="s">
        <v>200</v>
      </c>
      <c r="Q82">
        <v>1</v>
      </c>
      <c r="X82">
        <v>0.17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22</v>
      </c>
      <c r="AG82">
        <v>0.2125</v>
      </c>
      <c r="AH82">
        <v>2</v>
      </c>
      <c r="AI82">
        <v>10274122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ROW(Source!A103)</f>
        <v>103</v>
      </c>
      <c r="B83">
        <v>10274123</v>
      </c>
      <c r="C83">
        <v>10274120</v>
      </c>
      <c r="D83">
        <v>4903820</v>
      </c>
      <c r="E83">
        <v>1</v>
      </c>
      <c r="F83">
        <v>1</v>
      </c>
      <c r="G83">
        <v>1</v>
      </c>
      <c r="H83">
        <v>2</v>
      </c>
      <c r="I83" t="s">
        <v>201</v>
      </c>
      <c r="J83" t="s">
        <v>202</v>
      </c>
      <c r="K83" t="s">
        <v>203</v>
      </c>
      <c r="L83">
        <v>1368</v>
      </c>
      <c r="N83">
        <v>1011</v>
      </c>
      <c r="O83" t="s">
        <v>204</v>
      </c>
      <c r="P83" t="s">
        <v>204</v>
      </c>
      <c r="Q83">
        <v>1</v>
      </c>
      <c r="X83">
        <v>0.02</v>
      </c>
      <c r="Y83">
        <v>0</v>
      </c>
      <c r="Z83">
        <v>20</v>
      </c>
      <c r="AA83">
        <v>13.5</v>
      </c>
      <c r="AB83">
        <v>0</v>
      </c>
      <c r="AC83">
        <v>0</v>
      </c>
      <c r="AD83">
        <v>1</v>
      </c>
      <c r="AE83">
        <v>0</v>
      </c>
      <c r="AF83" t="s">
        <v>22</v>
      </c>
      <c r="AG83">
        <v>0.025</v>
      </c>
      <c r="AH83">
        <v>2</v>
      </c>
      <c r="AI83">
        <v>10274123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ROW(Source!A103)</f>
        <v>103</v>
      </c>
      <c r="B84">
        <v>10274124</v>
      </c>
      <c r="C84">
        <v>10274120</v>
      </c>
      <c r="D84">
        <v>4906513</v>
      </c>
      <c r="E84">
        <v>1</v>
      </c>
      <c r="F84">
        <v>1</v>
      </c>
      <c r="G84">
        <v>1</v>
      </c>
      <c r="H84">
        <v>2</v>
      </c>
      <c r="I84" t="s">
        <v>270</v>
      </c>
      <c r="J84" t="s">
        <v>271</v>
      </c>
      <c r="K84" t="s">
        <v>272</v>
      </c>
      <c r="L84">
        <v>1368</v>
      </c>
      <c r="N84">
        <v>1011</v>
      </c>
      <c r="O84" t="s">
        <v>204</v>
      </c>
      <c r="P84" t="s">
        <v>204</v>
      </c>
      <c r="Q84">
        <v>1</v>
      </c>
      <c r="X84">
        <v>0.15</v>
      </c>
      <c r="Y84">
        <v>0</v>
      </c>
      <c r="Z84">
        <v>75.4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22</v>
      </c>
      <c r="AG84">
        <v>0.1875</v>
      </c>
      <c r="AH84">
        <v>2</v>
      </c>
      <c r="AI84">
        <v>10274124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ROW(Source!A103)</f>
        <v>103</v>
      </c>
      <c r="B85">
        <v>10274125</v>
      </c>
      <c r="C85">
        <v>10274120</v>
      </c>
      <c r="D85">
        <v>4852752</v>
      </c>
      <c r="E85">
        <v>1</v>
      </c>
      <c r="F85">
        <v>1</v>
      </c>
      <c r="G85">
        <v>1</v>
      </c>
      <c r="H85">
        <v>3</v>
      </c>
      <c r="I85" t="s">
        <v>309</v>
      </c>
      <c r="J85" t="s">
        <v>309</v>
      </c>
      <c r="K85" t="s">
        <v>310</v>
      </c>
      <c r="L85">
        <v>1327</v>
      </c>
      <c r="N85">
        <v>1005</v>
      </c>
      <c r="O85" t="s">
        <v>289</v>
      </c>
      <c r="P85" t="s">
        <v>289</v>
      </c>
      <c r="Q85">
        <v>1</v>
      </c>
      <c r="X85">
        <v>0.00084</v>
      </c>
      <c r="Y85">
        <v>72.32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0.00084</v>
      </c>
      <c r="AH85">
        <v>2</v>
      </c>
      <c r="AI85">
        <v>10274125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ROW(Source!A103)</f>
        <v>103</v>
      </c>
      <c r="B86">
        <v>10274126</v>
      </c>
      <c r="C86">
        <v>10274120</v>
      </c>
      <c r="D86">
        <v>4852866</v>
      </c>
      <c r="E86">
        <v>1</v>
      </c>
      <c r="F86">
        <v>1</v>
      </c>
      <c r="G86">
        <v>1</v>
      </c>
      <c r="H86">
        <v>3</v>
      </c>
      <c r="I86" t="s">
        <v>311</v>
      </c>
      <c r="J86" t="s">
        <v>311</v>
      </c>
      <c r="K86" t="s">
        <v>312</v>
      </c>
      <c r="L86">
        <v>1348</v>
      </c>
      <c r="N86">
        <v>1009</v>
      </c>
      <c r="O86" t="s">
        <v>213</v>
      </c>
      <c r="P86" t="s">
        <v>213</v>
      </c>
      <c r="Q86">
        <v>1000</v>
      </c>
      <c r="X86">
        <v>0.051</v>
      </c>
      <c r="Y86">
        <v>4294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0.051</v>
      </c>
      <c r="AH86">
        <v>2</v>
      </c>
      <c r="AI86">
        <v>10274126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ROW(Source!A103)</f>
        <v>103</v>
      </c>
      <c r="B87">
        <v>10274127</v>
      </c>
      <c r="C87">
        <v>10274120</v>
      </c>
      <c r="D87">
        <v>4852927</v>
      </c>
      <c r="E87">
        <v>1</v>
      </c>
      <c r="F87">
        <v>1</v>
      </c>
      <c r="G87">
        <v>1</v>
      </c>
      <c r="H87">
        <v>3</v>
      </c>
      <c r="I87" t="s">
        <v>230</v>
      </c>
      <c r="J87" t="s">
        <v>230</v>
      </c>
      <c r="K87" t="s">
        <v>231</v>
      </c>
      <c r="L87">
        <v>1346</v>
      </c>
      <c r="N87">
        <v>1009</v>
      </c>
      <c r="O87" t="s">
        <v>232</v>
      </c>
      <c r="P87" t="s">
        <v>232</v>
      </c>
      <c r="Q87">
        <v>1</v>
      </c>
      <c r="X87">
        <v>0.31</v>
      </c>
      <c r="Y87">
        <v>1.82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0.31</v>
      </c>
      <c r="AH87">
        <v>2</v>
      </c>
      <c r="AI87">
        <v>10274127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ROW(Source!A103)</f>
        <v>103</v>
      </c>
      <c r="B88">
        <v>10274128</v>
      </c>
      <c r="C88">
        <v>10274120</v>
      </c>
      <c r="D88">
        <v>4853137</v>
      </c>
      <c r="E88">
        <v>1</v>
      </c>
      <c r="F88">
        <v>1</v>
      </c>
      <c r="G88">
        <v>1</v>
      </c>
      <c r="H88">
        <v>3</v>
      </c>
      <c r="I88" t="s">
        <v>313</v>
      </c>
      <c r="J88" t="s">
        <v>313</v>
      </c>
      <c r="K88" t="s">
        <v>314</v>
      </c>
      <c r="L88">
        <v>1348</v>
      </c>
      <c r="N88">
        <v>1009</v>
      </c>
      <c r="O88" t="s">
        <v>213</v>
      </c>
      <c r="P88" t="s">
        <v>213</v>
      </c>
      <c r="Q88">
        <v>1000</v>
      </c>
      <c r="X88">
        <v>0.063</v>
      </c>
      <c r="Y88">
        <v>15481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0.063</v>
      </c>
      <c r="AH88">
        <v>2</v>
      </c>
      <c r="AI88">
        <v>10274128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ROW(Source!A104)</f>
        <v>104</v>
      </c>
      <c r="B89">
        <v>10274130</v>
      </c>
      <c r="C89">
        <v>10274129</v>
      </c>
      <c r="D89">
        <v>4930873</v>
      </c>
      <c r="E89">
        <v>1</v>
      </c>
      <c r="F89">
        <v>1</v>
      </c>
      <c r="G89">
        <v>1</v>
      </c>
      <c r="H89">
        <v>1</v>
      </c>
      <c r="I89" t="s">
        <v>315</v>
      </c>
      <c r="K89" t="s">
        <v>316</v>
      </c>
      <c r="L89">
        <v>1369</v>
      </c>
      <c r="N89">
        <v>1013</v>
      </c>
      <c r="O89" t="s">
        <v>198</v>
      </c>
      <c r="P89" t="s">
        <v>198</v>
      </c>
      <c r="Q89">
        <v>1</v>
      </c>
      <c r="X89">
        <v>129.95</v>
      </c>
      <c r="Y89">
        <v>0</v>
      </c>
      <c r="Z89">
        <v>0</v>
      </c>
      <c r="AA89">
        <v>0</v>
      </c>
      <c r="AB89">
        <v>9.19</v>
      </c>
      <c r="AC89">
        <v>0</v>
      </c>
      <c r="AD89">
        <v>1</v>
      </c>
      <c r="AE89">
        <v>1</v>
      </c>
      <c r="AF89" t="s">
        <v>23</v>
      </c>
      <c r="AG89">
        <v>149.4425</v>
      </c>
      <c r="AH89">
        <v>2</v>
      </c>
      <c r="AI89">
        <v>10274130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ROW(Source!A104)</f>
        <v>104</v>
      </c>
      <c r="B90">
        <v>10274131</v>
      </c>
      <c r="C90">
        <v>10274129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29</v>
      </c>
      <c r="K90" t="s">
        <v>199</v>
      </c>
      <c r="L90">
        <v>608254</v>
      </c>
      <c r="N90">
        <v>1013</v>
      </c>
      <c r="O90" t="s">
        <v>200</v>
      </c>
      <c r="P90" t="s">
        <v>200</v>
      </c>
      <c r="Q90">
        <v>1</v>
      </c>
      <c r="X90">
        <v>1.44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22</v>
      </c>
      <c r="AG90">
        <v>1.8</v>
      </c>
      <c r="AH90">
        <v>2</v>
      </c>
      <c r="AI90">
        <v>10274131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ROW(Source!A104)</f>
        <v>104</v>
      </c>
      <c r="B91">
        <v>10274132</v>
      </c>
      <c r="C91">
        <v>10274129</v>
      </c>
      <c r="D91">
        <v>4903698</v>
      </c>
      <c r="E91">
        <v>1</v>
      </c>
      <c r="F91">
        <v>1</v>
      </c>
      <c r="G91">
        <v>1</v>
      </c>
      <c r="H91">
        <v>2</v>
      </c>
      <c r="I91" t="s">
        <v>258</v>
      </c>
      <c r="J91" t="s">
        <v>259</v>
      </c>
      <c r="K91" t="s">
        <v>260</v>
      </c>
      <c r="L91">
        <v>1368</v>
      </c>
      <c r="N91">
        <v>1011</v>
      </c>
      <c r="O91" t="s">
        <v>204</v>
      </c>
      <c r="P91" t="s">
        <v>204</v>
      </c>
      <c r="Q91">
        <v>1</v>
      </c>
      <c r="X91">
        <v>0.14</v>
      </c>
      <c r="Y91">
        <v>0</v>
      </c>
      <c r="Z91">
        <v>90</v>
      </c>
      <c r="AA91">
        <v>10.06</v>
      </c>
      <c r="AB91">
        <v>0</v>
      </c>
      <c r="AC91">
        <v>0</v>
      </c>
      <c r="AD91">
        <v>1</v>
      </c>
      <c r="AE91">
        <v>0</v>
      </c>
      <c r="AF91" t="s">
        <v>22</v>
      </c>
      <c r="AG91">
        <v>0.175</v>
      </c>
      <c r="AH91">
        <v>2</v>
      </c>
      <c r="AI91">
        <v>10274132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ROW(Source!A104)</f>
        <v>104</v>
      </c>
      <c r="B92">
        <v>10274133</v>
      </c>
      <c r="C92">
        <v>10274129</v>
      </c>
      <c r="D92">
        <v>4903820</v>
      </c>
      <c r="E92">
        <v>1</v>
      </c>
      <c r="F92">
        <v>1</v>
      </c>
      <c r="G92">
        <v>1</v>
      </c>
      <c r="H92">
        <v>2</v>
      </c>
      <c r="I92" t="s">
        <v>201</v>
      </c>
      <c r="J92" t="s">
        <v>202</v>
      </c>
      <c r="K92" t="s">
        <v>203</v>
      </c>
      <c r="L92">
        <v>1368</v>
      </c>
      <c r="N92">
        <v>1011</v>
      </c>
      <c r="O92" t="s">
        <v>204</v>
      </c>
      <c r="P92" t="s">
        <v>204</v>
      </c>
      <c r="Q92">
        <v>1</v>
      </c>
      <c r="X92">
        <v>1.3</v>
      </c>
      <c r="Y92">
        <v>0</v>
      </c>
      <c r="Z92">
        <v>20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22</v>
      </c>
      <c r="AG92">
        <v>1.625</v>
      </c>
      <c r="AH92">
        <v>2</v>
      </c>
      <c r="AI92">
        <v>10274133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ROW(Source!A104)</f>
        <v>104</v>
      </c>
      <c r="B93">
        <v>10274134</v>
      </c>
      <c r="C93">
        <v>10274129</v>
      </c>
      <c r="D93">
        <v>4850546</v>
      </c>
      <c r="E93">
        <v>1</v>
      </c>
      <c r="F93">
        <v>1</v>
      </c>
      <c r="G93">
        <v>1</v>
      </c>
      <c r="H93">
        <v>3</v>
      </c>
      <c r="I93" t="s">
        <v>299</v>
      </c>
      <c r="J93" t="s">
        <v>299</v>
      </c>
      <c r="K93" t="s">
        <v>300</v>
      </c>
      <c r="L93">
        <v>1348</v>
      </c>
      <c r="N93">
        <v>1009</v>
      </c>
      <c r="O93" t="s">
        <v>213</v>
      </c>
      <c r="P93" t="s">
        <v>213</v>
      </c>
      <c r="Q93">
        <v>1000</v>
      </c>
      <c r="X93">
        <v>0.0025</v>
      </c>
      <c r="Y93">
        <v>8475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0.0025</v>
      </c>
      <c r="AH93">
        <v>2</v>
      </c>
      <c r="AI93">
        <v>10274134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ROW(Source!A104)</f>
        <v>104</v>
      </c>
      <c r="B94">
        <v>10274135</v>
      </c>
      <c r="C94">
        <v>10274129</v>
      </c>
      <c r="D94">
        <v>4851617</v>
      </c>
      <c r="E94">
        <v>1</v>
      </c>
      <c r="F94">
        <v>1</v>
      </c>
      <c r="G94">
        <v>1</v>
      </c>
      <c r="H94">
        <v>3</v>
      </c>
      <c r="I94" t="s">
        <v>303</v>
      </c>
      <c r="J94" t="s">
        <v>303</v>
      </c>
      <c r="K94" t="s">
        <v>304</v>
      </c>
      <c r="L94">
        <v>1327</v>
      </c>
      <c r="N94">
        <v>1005</v>
      </c>
      <c r="O94" t="s">
        <v>289</v>
      </c>
      <c r="P94" t="s">
        <v>289</v>
      </c>
      <c r="Q94">
        <v>1</v>
      </c>
      <c r="X94">
        <v>108</v>
      </c>
      <c r="Y94">
        <v>28.25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108</v>
      </c>
      <c r="AH94">
        <v>2</v>
      </c>
      <c r="AI94">
        <v>10274135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ROW(Source!A104)</f>
        <v>104</v>
      </c>
      <c r="B95">
        <v>10274136</v>
      </c>
      <c r="C95">
        <v>10274129</v>
      </c>
      <c r="D95">
        <v>4852405</v>
      </c>
      <c r="E95">
        <v>1</v>
      </c>
      <c r="F95">
        <v>1</v>
      </c>
      <c r="G95">
        <v>1</v>
      </c>
      <c r="H95">
        <v>3</v>
      </c>
      <c r="I95" t="s">
        <v>317</v>
      </c>
      <c r="J95" t="s">
        <v>317</v>
      </c>
      <c r="K95" t="s">
        <v>318</v>
      </c>
      <c r="L95">
        <v>1348</v>
      </c>
      <c r="N95">
        <v>1009</v>
      </c>
      <c r="O95" t="s">
        <v>213</v>
      </c>
      <c r="P95" t="s">
        <v>213</v>
      </c>
      <c r="Q95">
        <v>1000</v>
      </c>
      <c r="X95">
        <v>0.013</v>
      </c>
      <c r="Y95">
        <v>412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0.013</v>
      </c>
      <c r="AH95">
        <v>2</v>
      </c>
      <c r="AI95">
        <v>10274136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ROW(Source!A104)</f>
        <v>104</v>
      </c>
      <c r="B96">
        <v>10274137</v>
      </c>
      <c r="C96">
        <v>10274129</v>
      </c>
      <c r="D96">
        <v>4852856</v>
      </c>
      <c r="E96">
        <v>1</v>
      </c>
      <c r="F96">
        <v>1</v>
      </c>
      <c r="G96">
        <v>1</v>
      </c>
      <c r="H96">
        <v>3</v>
      </c>
      <c r="I96" t="s">
        <v>319</v>
      </c>
      <c r="J96" t="s">
        <v>319</v>
      </c>
      <c r="K96" t="s">
        <v>320</v>
      </c>
      <c r="L96">
        <v>1346</v>
      </c>
      <c r="N96">
        <v>1009</v>
      </c>
      <c r="O96" t="s">
        <v>232</v>
      </c>
      <c r="P96" t="s">
        <v>232</v>
      </c>
      <c r="Q96">
        <v>1</v>
      </c>
      <c r="X96">
        <v>12</v>
      </c>
      <c r="Y96">
        <v>9.04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12</v>
      </c>
      <c r="AH96">
        <v>2</v>
      </c>
      <c r="AI96">
        <v>10274137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ROW(Source!A104)</f>
        <v>104</v>
      </c>
      <c r="B97">
        <v>10274138</v>
      </c>
      <c r="C97">
        <v>10274129</v>
      </c>
      <c r="D97">
        <v>4877575</v>
      </c>
      <c r="E97">
        <v>1</v>
      </c>
      <c r="F97">
        <v>1</v>
      </c>
      <c r="G97">
        <v>1</v>
      </c>
      <c r="H97">
        <v>3</v>
      </c>
      <c r="I97" t="s">
        <v>221</v>
      </c>
      <c r="J97" t="s">
        <v>221</v>
      </c>
      <c r="K97" t="s">
        <v>222</v>
      </c>
      <c r="L97">
        <v>1339</v>
      </c>
      <c r="N97">
        <v>1007</v>
      </c>
      <c r="O97" t="s">
        <v>118</v>
      </c>
      <c r="P97" t="s">
        <v>118</v>
      </c>
      <c r="Q97">
        <v>1</v>
      </c>
      <c r="X97">
        <v>3.1</v>
      </c>
      <c r="Y97">
        <v>510.4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3.1</v>
      </c>
      <c r="AH97">
        <v>2</v>
      </c>
      <c r="AI97">
        <v>10274138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ROW(Source!A104)</f>
        <v>104</v>
      </c>
      <c r="B98">
        <v>10274139</v>
      </c>
      <c r="C98">
        <v>10274129</v>
      </c>
      <c r="D98">
        <v>4880073</v>
      </c>
      <c r="E98">
        <v>1</v>
      </c>
      <c r="F98">
        <v>1</v>
      </c>
      <c r="G98">
        <v>1</v>
      </c>
      <c r="H98">
        <v>3</v>
      </c>
      <c r="I98" t="s">
        <v>223</v>
      </c>
      <c r="J98" t="s">
        <v>223</v>
      </c>
      <c r="K98" t="s">
        <v>224</v>
      </c>
      <c r="L98">
        <v>1339</v>
      </c>
      <c r="N98">
        <v>1007</v>
      </c>
      <c r="O98" t="s">
        <v>118</v>
      </c>
      <c r="P98" t="s">
        <v>118</v>
      </c>
      <c r="Q98">
        <v>1</v>
      </c>
      <c r="X98">
        <v>0.01</v>
      </c>
      <c r="Y98">
        <v>2.44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0.01</v>
      </c>
      <c r="AH98">
        <v>2</v>
      </c>
      <c r="AI98">
        <v>10274139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ROW(Source!A105)</f>
        <v>105</v>
      </c>
      <c r="B99">
        <v>10274141</v>
      </c>
      <c r="C99">
        <v>10274140</v>
      </c>
      <c r="D99">
        <v>4927827</v>
      </c>
      <c r="E99">
        <v>1</v>
      </c>
      <c r="F99">
        <v>1</v>
      </c>
      <c r="G99">
        <v>1</v>
      </c>
      <c r="H99">
        <v>1</v>
      </c>
      <c r="I99" t="s">
        <v>307</v>
      </c>
      <c r="K99" t="s">
        <v>308</v>
      </c>
      <c r="L99">
        <v>1369</v>
      </c>
      <c r="N99">
        <v>1013</v>
      </c>
      <c r="O99" t="s">
        <v>198</v>
      </c>
      <c r="P99" t="s">
        <v>198</v>
      </c>
      <c r="Q99">
        <v>1</v>
      </c>
      <c r="X99">
        <v>25.41</v>
      </c>
      <c r="Y99">
        <v>0</v>
      </c>
      <c r="Z99">
        <v>0</v>
      </c>
      <c r="AA99">
        <v>0</v>
      </c>
      <c r="AB99">
        <v>8.97</v>
      </c>
      <c r="AC99">
        <v>0</v>
      </c>
      <c r="AD99">
        <v>1</v>
      </c>
      <c r="AE99">
        <v>1</v>
      </c>
      <c r="AF99" t="s">
        <v>23</v>
      </c>
      <c r="AG99">
        <v>29.2215</v>
      </c>
      <c r="AH99">
        <v>2</v>
      </c>
      <c r="AI99">
        <v>10274141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ROW(Source!A105)</f>
        <v>105</v>
      </c>
      <c r="B100">
        <v>10274142</v>
      </c>
      <c r="C100">
        <v>10274140</v>
      </c>
      <c r="D100">
        <v>121548</v>
      </c>
      <c r="E100">
        <v>1</v>
      </c>
      <c r="F100">
        <v>1</v>
      </c>
      <c r="G100">
        <v>1</v>
      </c>
      <c r="H100">
        <v>1</v>
      </c>
      <c r="I100" t="s">
        <v>29</v>
      </c>
      <c r="K100" t="s">
        <v>199</v>
      </c>
      <c r="L100">
        <v>608254</v>
      </c>
      <c r="N100">
        <v>1013</v>
      </c>
      <c r="O100" t="s">
        <v>200</v>
      </c>
      <c r="P100" t="s">
        <v>200</v>
      </c>
      <c r="Q100">
        <v>1</v>
      </c>
      <c r="X100">
        <v>0.11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22</v>
      </c>
      <c r="AG100">
        <v>0.1375</v>
      </c>
      <c r="AH100">
        <v>2</v>
      </c>
      <c r="AI100">
        <v>10274142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ROW(Source!A105)</f>
        <v>105</v>
      </c>
      <c r="B101">
        <v>10274143</v>
      </c>
      <c r="C101">
        <v>10274140</v>
      </c>
      <c r="D101">
        <v>4903820</v>
      </c>
      <c r="E101">
        <v>1</v>
      </c>
      <c r="F101">
        <v>1</v>
      </c>
      <c r="G101">
        <v>1</v>
      </c>
      <c r="H101">
        <v>2</v>
      </c>
      <c r="I101" t="s">
        <v>201</v>
      </c>
      <c r="J101" t="s">
        <v>202</v>
      </c>
      <c r="K101" t="s">
        <v>203</v>
      </c>
      <c r="L101">
        <v>1368</v>
      </c>
      <c r="N101">
        <v>1011</v>
      </c>
      <c r="O101" t="s">
        <v>204</v>
      </c>
      <c r="P101" t="s">
        <v>204</v>
      </c>
      <c r="Q101">
        <v>1</v>
      </c>
      <c r="X101">
        <v>0.01</v>
      </c>
      <c r="Y101">
        <v>0</v>
      </c>
      <c r="Z101">
        <v>20</v>
      </c>
      <c r="AA101">
        <v>13.5</v>
      </c>
      <c r="AB101">
        <v>0</v>
      </c>
      <c r="AC101">
        <v>0</v>
      </c>
      <c r="AD101">
        <v>1</v>
      </c>
      <c r="AE101">
        <v>0</v>
      </c>
      <c r="AF101" t="s">
        <v>22</v>
      </c>
      <c r="AG101">
        <v>0.0125</v>
      </c>
      <c r="AH101">
        <v>2</v>
      </c>
      <c r="AI101">
        <v>10274143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ROW(Source!A105)</f>
        <v>105</v>
      </c>
      <c r="B102">
        <v>10274144</v>
      </c>
      <c r="C102">
        <v>10274140</v>
      </c>
      <c r="D102">
        <v>4906513</v>
      </c>
      <c r="E102">
        <v>1</v>
      </c>
      <c r="F102">
        <v>1</v>
      </c>
      <c r="G102">
        <v>1</v>
      </c>
      <c r="H102">
        <v>2</v>
      </c>
      <c r="I102" t="s">
        <v>270</v>
      </c>
      <c r="J102" t="s">
        <v>271</v>
      </c>
      <c r="K102" t="s">
        <v>272</v>
      </c>
      <c r="L102">
        <v>1368</v>
      </c>
      <c r="N102">
        <v>1011</v>
      </c>
      <c r="O102" t="s">
        <v>204</v>
      </c>
      <c r="P102" t="s">
        <v>204</v>
      </c>
      <c r="Q102">
        <v>1</v>
      </c>
      <c r="X102">
        <v>0.1</v>
      </c>
      <c r="Y102">
        <v>0</v>
      </c>
      <c r="Z102">
        <v>75.4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22</v>
      </c>
      <c r="AG102">
        <v>0.125</v>
      </c>
      <c r="AH102">
        <v>2</v>
      </c>
      <c r="AI102">
        <v>10274144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ROW(Source!A105)</f>
        <v>105</v>
      </c>
      <c r="B103">
        <v>10274145</v>
      </c>
      <c r="C103">
        <v>10274140</v>
      </c>
      <c r="D103">
        <v>4852752</v>
      </c>
      <c r="E103">
        <v>1</v>
      </c>
      <c r="F103">
        <v>1</v>
      </c>
      <c r="G103">
        <v>1</v>
      </c>
      <c r="H103">
        <v>3</v>
      </c>
      <c r="I103" t="s">
        <v>309</v>
      </c>
      <c r="J103" t="s">
        <v>309</v>
      </c>
      <c r="K103" t="s">
        <v>310</v>
      </c>
      <c r="L103">
        <v>1327</v>
      </c>
      <c r="N103">
        <v>1005</v>
      </c>
      <c r="O103" t="s">
        <v>289</v>
      </c>
      <c r="P103" t="s">
        <v>289</v>
      </c>
      <c r="Q103">
        <v>1</v>
      </c>
      <c r="X103">
        <v>0.00084</v>
      </c>
      <c r="Y103">
        <v>72.32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0.00084</v>
      </c>
      <c r="AH103">
        <v>2</v>
      </c>
      <c r="AI103">
        <v>10274145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ROW(Source!A105)</f>
        <v>105</v>
      </c>
      <c r="B104">
        <v>10274146</v>
      </c>
      <c r="C104">
        <v>10274140</v>
      </c>
      <c r="D104">
        <v>4852866</v>
      </c>
      <c r="E104">
        <v>1</v>
      </c>
      <c r="F104">
        <v>1</v>
      </c>
      <c r="G104">
        <v>1</v>
      </c>
      <c r="H104">
        <v>3</v>
      </c>
      <c r="I104" t="s">
        <v>311</v>
      </c>
      <c r="J104" t="s">
        <v>311</v>
      </c>
      <c r="K104" t="s">
        <v>312</v>
      </c>
      <c r="L104">
        <v>1348</v>
      </c>
      <c r="N104">
        <v>1009</v>
      </c>
      <c r="O104" t="s">
        <v>213</v>
      </c>
      <c r="P104" t="s">
        <v>213</v>
      </c>
      <c r="Q104">
        <v>1000</v>
      </c>
      <c r="X104">
        <v>0.005</v>
      </c>
      <c r="Y104">
        <v>4294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0.005</v>
      </c>
      <c r="AH104">
        <v>2</v>
      </c>
      <c r="AI104">
        <v>10274146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ROW(Source!A105)</f>
        <v>105</v>
      </c>
      <c r="B105">
        <v>10274147</v>
      </c>
      <c r="C105">
        <v>10274140</v>
      </c>
      <c r="D105">
        <v>4852927</v>
      </c>
      <c r="E105">
        <v>1</v>
      </c>
      <c r="F105">
        <v>1</v>
      </c>
      <c r="G105">
        <v>1</v>
      </c>
      <c r="H105">
        <v>3</v>
      </c>
      <c r="I105" t="s">
        <v>230</v>
      </c>
      <c r="J105" t="s">
        <v>230</v>
      </c>
      <c r="K105" t="s">
        <v>231</v>
      </c>
      <c r="L105">
        <v>1346</v>
      </c>
      <c r="N105">
        <v>1009</v>
      </c>
      <c r="O105" t="s">
        <v>232</v>
      </c>
      <c r="P105" t="s">
        <v>232</v>
      </c>
      <c r="Q105">
        <v>1</v>
      </c>
      <c r="X105">
        <v>0.31</v>
      </c>
      <c r="Y105">
        <v>1.82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0.31</v>
      </c>
      <c r="AH105">
        <v>2</v>
      </c>
      <c r="AI105">
        <v>10274147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ROW(Source!A105)</f>
        <v>105</v>
      </c>
      <c r="B106">
        <v>10274148</v>
      </c>
      <c r="C106">
        <v>10274140</v>
      </c>
      <c r="D106">
        <v>4853137</v>
      </c>
      <c r="E106">
        <v>1</v>
      </c>
      <c r="F106">
        <v>1</v>
      </c>
      <c r="G106">
        <v>1</v>
      </c>
      <c r="H106">
        <v>3</v>
      </c>
      <c r="I106" t="s">
        <v>313</v>
      </c>
      <c r="J106" t="s">
        <v>313</v>
      </c>
      <c r="K106" t="s">
        <v>314</v>
      </c>
      <c r="L106">
        <v>1348</v>
      </c>
      <c r="N106">
        <v>1009</v>
      </c>
      <c r="O106" t="s">
        <v>213</v>
      </c>
      <c r="P106" t="s">
        <v>213</v>
      </c>
      <c r="Q106">
        <v>1000</v>
      </c>
      <c r="X106">
        <v>0.063</v>
      </c>
      <c r="Y106">
        <v>15481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0.063</v>
      </c>
      <c r="AH106">
        <v>2</v>
      </c>
      <c r="AI106">
        <v>10274148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ROW(Source!A106)</f>
        <v>106</v>
      </c>
      <c r="B107">
        <v>10274158</v>
      </c>
      <c r="C107">
        <v>10274157</v>
      </c>
      <c r="D107">
        <v>4923845</v>
      </c>
      <c r="E107">
        <v>1</v>
      </c>
      <c r="F107">
        <v>1</v>
      </c>
      <c r="G107">
        <v>1</v>
      </c>
      <c r="H107">
        <v>1</v>
      </c>
      <c r="I107" t="s">
        <v>219</v>
      </c>
      <c r="K107" t="s">
        <v>220</v>
      </c>
      <c r="L107">
        <v>1369</v>
      </c>
      <c r="N107">
        <v>1013</v>
      </c>
      <c r="O107" t="s">
        <v>198</v>
      </c>
      <c r="P107" t="s">
        <v>198</v>
      </c>
      <c r="Q107">
        <v>1</v>
      </c>
      <c r="X107">
        <v>40.59</v>
      </c>
      <c r="Y107">
        <v>0</v>
      </c>
      <c r="Z107">
        <v>0</v>
      </c>
      <c r="AA107">
        <v>0</v>
      </c>
      <c r="AB107">
        <v>8.86</v>
      </c>
      <c r="AC107">
        <v>0</v>
      </c>
      <c r="AD107">
        <v>1</v>
      </c>
      <c r="AE107">
        <v>1</v>
      </c>
      <c r="AF107" t="s">
        <v>23</v>
      </c>
      <c r="AG107">
        <v>46.6785</v>
      </c>
      <c r="AH107">
        <v>2</v>
      </c>
      <c r="AI107">
        <v>10274158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ROW(Source!A106)</f>
        <v>106</v>
      </c>
      <c r="B108">
        <v>10274159</v>
      </c>
      <c r="C108">
        <v>10274157</v>
      </c>
      <c r="D108">
        <v>121548</v>
      </c>
      <c r="E108">
        <v>1</v>
      </c>
      <c r="F108">
        <v>1</v>
      </c>
      <c r="G108">
        <v>1</v>
      </c>
      <c r="H108">
        <v>1</v>
      </c>
      <c r="I108" t="s">
        <v>29</v>
      </c>
      <c r="K108" t="s">
        <v>199</v>
      </c>
      <c r="L108">
        <v>608254</v>
      </c>
      <c r="N108">
        <v>1013</v>
      </c>
      <c r="O108" t="s">
        <v>200</v>
      </c>
      <c r="P108" t="s">
        <v>200</v>
      </c>
      <c r="Q108">
        <v>1</v>
      </c>
      <c r="X108">
        <v>0.04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F108" t="s">
        <v>22</v>
      </c>
      <c r="AG108">
        <v>0.05</v>
      </c>
      <c r="AH108">
        <v>2</v>
      </c>
      <c r="AI108">
        <v>10274159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ROW(Source!A106)</f>
        <v>106</v>
      </c>
      <c r="B109">
        <v>10274160</v>
      </c>
      <c r="C109">
        <v>10274157</v>
      </c>
      <c r="D109">
        <v>4903820</v>
      </c>
      <c r="E109">
        <v>1</v>
      </c>
      <c r="F109">
        <v>1</v>
      </c>
      <c r="G109">
        <v>1</v>
      </c>
      <c r="H109">
        <v>2</v>
      </c>
      <c r="I109" t="s">
        <v>201</v>
      </c>
      <c r="J109" t="s">
        <v>202</v>
      </c>
      <c r="K109" t="s">
        <v>203</v>
      </c>
      <c r="L109">
        <v>1368</v>
      </c>
      <c r="N109">
        <v>1011</v>
      </c>
      <c r="O109" t="s">
        <v>204</v>
      </c>
      <c r="P109" t="s">
        <v>204</v>
      </c>
      <c r="Q109">
        <v>1</v>
      </c>
      <c r="X109">
        <v>0.01</v>
      </c>
      <c r="Y109">
        <v>0</v>
      </c>
      <c r="Z109">
        <v>20</v>
      </c>
      <c r="AA109">
        <v>13.5</v>
      </c>
      <c r="AB109">
        <v>0</v>
      </c>
      <c r="AC109">
        <v>0</v>
      </c>
      <c r="AD109">
        <v>1</v>
      </c>
      <c r="AE109">
        <v>0</v>
      </c>
      <c r="AF109" t="s">
        <v>22</v>
      </c>
      <c r="AG109">
        <v>0.0125</v>
      </c>
      <c r="AH109">
        <v>2</v>
      </c>
      <c r="AI109">
        <v>10274160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ROW(Source!A106)</f>
        <v>106</v>
      </c>
      <c r="B110">
        <v>10274161</v>
      </c>
      <c r="C110">
        <v>10274157</v>
      </c>
      <c r="D110">
        <v>4906513</v>
      </c>
      <c r="E110">
        <v>1</v>
      </c>
      <c r="F110">
        <v>1</v>
      </c>
      <c r="G110">
        <v>1</v>
      </c>
      <c r="H110">
        <v>2</v>
      </c>
      <c r="I110" t="s">
        <v>270</v>
      </c>
      <c r="J110" t="s">
        <v>271</v>
      </c>
      <c r="K110" t="s">
        <v>272</v>
      </c>
      <c r="L110">
        <v>1368</v>
      </c>
      <c r="N110">
        <v>1011</v>
      </c>
      <c r="O110" t="s">
        <v>204</v>
      </c>
      <c r="P110" t="s">
        <v>204</v>
      </c>
      <c r="Q110">
        <v>1</v>
      </c>
      <c r="X110">
        <v>0.03</v>
      </c>
      <c r="Y110">
        <v>0</v>
      </c>
      <c r="Z110">
        <v>75.4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22</v>
      </c>
      <c r="AG110">
        <v>0.0375</v>
      </c>
      <c r="AH110">
        <v>2</v>
      </c>
      <c r="AI110">
        <v>10274161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ROW(Source!A106)</f>
        <v>106</v>
      </c>
      <c r="B111">
        <v>10274162</v>
      </c>
      <c r="C111">
        <v>10274157</v>
      </c>
      <c r="D111">
        <v>4850950</v>
      </c>
      <c r="E111">
        <v>1</v>
      </c>
      <c r="F111">
        <v>1</v>
      </c>
      <c r="G111">
        <v>1</v>
      </c>
      <c r="H111">
        <v>3</v>
      </c>
      <c r="I111" t="s">
        <v>321</v>
      </c>
      <c r="J111" t="s">
        <v>321</v>
      </c>
      <c r="K111" t="s">
        <v>322</v>
      </c>
      <c r="L111">
        <v>1348</v>
      </c>
      <c r="N111">
        <v>1009</v>
      </c>
      <c r="O111" t="s">
        <v>213</v>
      </c>
      <c r="P111" t="s">
        <v>213</v>
      </c>
      <c r="Q111">
        <v>1000</v>
      </c>
      <c r="X111">
        <v>0.0246</v>
      </c>
      <c r="Y111">
        <v>15707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0.0246</v>
      </c>
      <c r="AH111">
        <v>2</v>
      </c>
      <c r="AI111">
        <v>10274162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ROW(Source!A106)</f>
        <v>106</v>
      </c>
      <c r="B112">
        <v>10274163</v>
      </c>
      <c r="C112">
        <v>10274157</v>
      </c>
      <c r="D112">
        <v>4852927</v>
      </c>
      <c r="E112">
        <v>1</v>
      </c>
      <c r="F112">
        <v>1</v>
      </c>
      <c r="G112">
        <v>1</v>
      </c>
      <c r="H112">
        <v>3</v>
      </c>
      <c r="I112" t="s">
        <v>230</v>
      </c>
      <c r="J112" t="s">
        <v>230</v>
      </c>
      <c r="K112" t="s">
        <v>231</v>
      </c>
      <c r="L112">
        <v>1346</v>
      </c>
      <c r="N112">
        <v>1009</v>
      </c>
      <c r="O112" t="s">
        <v>232</v>
      </c>
      <c r="P112" t="s">
        <v>232</v>
      </c>
      <c r="Q112">
        <v>1</v>
      </c>
      <c r="X112">
        <v>0.3</v>
      </c>
      <c r="Y112">
        <v>1.82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0.3</v>
      </c>
      <c r="AH112">
        <v>2</v>
      </c>
      <c r="AI112">
        <v>10274163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ROW(Source!A106)</f>
        <v>106</v>
      </c>
      <c r="B113">
        <v>10274164</v>
      </c>
      <c r="C113">
        <v>10274157</v>
      </c>
      <c r="D113">
        <v>4852990</v>
      </c>
      <c r="E113">
        <v>1</v>
      </c>
      <c r="F113">
        <v>1</v>
      </c>
      <c r="G113">
        <v>1</v>
      </c>
      <c r="H113">
        <v>3</v>
      </c>
      <c r="I113" t="s">
        <v>323</v>
      </c>
      <c r="J113" t="s">
        <v>323</v>
      </c>
      <c r="K113" t="s">
        <v>324</v>
      </c>
      <c r="L113">
        <v>1346</v>
      </c>
      <c r="N113">
        <v>1009</v>
      </c>
      <c r="O113" t="s">
        <v>232</v>
      </c>
      <c r="P113" t="s">
        <v>232</v>
      </c>
      <c r="Q113">
        <v>1</v>
      </c>
      <c r="X113">
        <v>2.7</v>
      </c>
      <c r="Y113">
        <v>32.6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2.7</v>
      </c>
      <c r="AH113">
        <v>2</v>
      </c>
      <c r="AI113">
        <v>10274164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ROW(Source!A126)</f>
        <v>126</v>
      </c>
      <c r="B114">
        <v>10274194</v>
      </c>
      <c r="C114">
        <v>10274193</v>
      </c>
      <c r="D114">
        <v>4930873</v>
      </c>
      <c r="E114">
        <v>1</v>
      </c>
      <c r="F114">
        <v>1</v>
      </c>
      <c r="G114">
        <v>1</v>
      </c>
      <c r="H114">
        <v>1</v>
      </c>
      <c r="I114" t="s">
        <v>315</v>
      </c>
      <c r="K114" t="s">
        <v>316</v>
      </c>
      <c r="L114">
        <v>1369</v>
      </c>
      <c r="N114">
        <v>1013</v>
      </c>
      <c r="O114" t="s">
        <v>198</v>
      </c>
      <c r="P114" t="s">
        <v>198</v>
      </c>
      <c r="Q114">
        <v>1</v>
      </c>
      <c r="X114">
        <v>104.28</v>
      </c>
      <c r="Y114">
        <v>0</v>
      </c>
      <c r="Z114">
        <v>0</v>
      </c>
      <c r="AA114">
        <v>0</v>
      </c>
      <c r="AB114">
        <v>9.19</v>
      </c>
      <c r="AC114">
        <v>0</v>
      </c>
      <c r="AD114">
        <v>1</v>
      </c>
      <c r="AE114">
        <v>1</v>
      </c>
      <c r="AF114" t="s">
        <v>23</v>
      </c>
      <c r="AG114">
        <v>119.922</v>
      </c>
      <c r="AH114">
        <v>2</v>
      </c>
      <c r="AI114">
        <v>10274194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ROW(Source!A126)</f>
        <v>126</v>
      </c>
      <c r="B115">
        <v>10274195</v>
      </c>
      <c r="C115">
        <v>10274193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29</v>
      </c>
      <c r="K115" t="s">
        <v>199</v>
      </c>
      <c r="L115">
        <v>608254</v>
      </c>
      <c r="N115">
        <v>1013</v>
      </c>
      <c r="O115" t="s">
        <v>200</v>
      </c>
      <c r="P115" t="s">
        <v>200</v>
      </c>
      <c r="Q115">
        <v>1</v>
      </c>
      <c r="X115">
        <v>13.34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22</v>
      </c>
      <c r="AG115">
        <v>16.675</v>
      </c>
      <c r="AH115">
        <v>2</v>
      </c>
      <c r="AI115">
        <v>10274195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ROW(Source!A126)</f>
        <v>126</v>
      </c>
      <c r="B116">
        <v>10274196</v>
      </c>
      <c r="C116">
        <v>10274193</v>
      </c>
      <c r="D116">
        <v>4903360</v>
      </c>
      <c r="E116">
        <v>1</v>
      </c>
      <c r="F116">
        <v>1</v>
      </c>
      <c r="G116">
        <v>1</v>
      </c>
      <c r="H116">
        <v>2</v>
      </c>
      <c r="I116" t="s">
        <v>246</v>
      </c>
      <c r="J116" t="s">
        <v>247</v>
      </c>
      <c r="K116" t="s">
        <v>248</v>
      </c>
      <c r="L116">
        <v>1368</v>
      </c>
      <c r="N116">
        <v>1011</v>
      </c>
      <c r="O116" t="s">
        <v>204</v>
      </c>
      <c r="P116" t="s">
        <v>204</v>
      </c>
      <c r="Q116">
        <v>1</v>
      </c>
      <c r="X116">
        <v>9.69</v>
      </c>
      <c r="Y116">
        <v>0</v>
      </c>
      <c r="Z116">
        <v>86.4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22</v>
      </c>
      <c r="AG116">
        <v>12.1125</v>
      </c>
      <c r="AH116">
        <v>2</v>
      </c>
      <c r="AI116">
        <v>10274196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ROW(Source!A126)</f>
        <v>126</v>
      </c>
      <c r="B117">
        <v>10274197</v>
      </c>
      <c r="C117">
        <v>10274193</v>
      </c>
      <c r="D117">
        <v>4903537</v>
      </c>
      <c r="E117">
        <v>1</v>
      </c>
      <c r="F117">
        <v>1</v>
      </c>
      <c r="G117">
        <v>1</v>
      </c>
      <c r="H117">
        <v>2</v>
      </c>
      <c r="I117" t="s">
        <v>216</v>
      </c>
      <c r="J117" t="s">
        <v>217</v>
      </c>
      <c r="K117" t="s">
        <v>218</v>
      </c>
      <c r="L117">
        <v>1368</v>
      </c>
      <c r="N117">
        <v>1011</v>
      </c>
      <c r="O117" t="s">
        <v>204</v>
      </c>
      <c r="P117" t="s">
        <v>204</v>
      </c>
      <c r="Q117">
        <v>1</v>
      </c>
      <c r="X117">
        <v>1.66</v>
      </c>
      <c r="Y117">
        <v>0</v>
      </c>
      <c r="Z117">
        <v>112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22</v>
      </c>
      <c r="AG117">
        <v>2.075</v>
      </c>
      <c r="AH117">
        <v>2</v>
      </c>
      <c r="AI117">
        <v>10274197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ROW(Source!A126)</f>
        <v>126</v>
      </c>
      <c r="B118">
        <v>10274198</v>
      </c>
      <c r="C118">
        <v>10274193</v>
      </c>
      <c r="D118">
        <v>4904761</v>
      </c>
      <c r="E118">
        <v>1</v>
      </c>
      <c r="F118">
        <v>1</v>
      </c>
      <c r="G118">
        <v>1</v>
      </c>
      <c r="H118">
        <v>2</v>
      </c>
      <c r="I118" t="s">
        <v>325</v>
      </c>
      <c r="J118" t="s">
        <v>326</v>
      </c>
      <c r="K118" t="s">
        <v>327</v>
      </c>
      <c r="L118">
        <v>1368</v>
      </c>
      <c r="N118">
        <v>1011</v>
      </c>
      <c r="O118" t="s">
        <v>204</v>
      </c>
      <c r="P118" t="s">
        <v>204</v>
      </c>
      <c r="Q118">
        <v>1</v>
      </c>
      <c r="X118">
        <v>1.79</v>
      </c>
      <c r="Y118">
        <v>0</v>
      </c>
      <c r="Z118">
        <v>30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22</v>
      </c>
      <c r="AG118">
        <v>2.2375</v>
      </c>
      <c r="AH118">
        <v>2</v>
      </c>
      <c r="AI118">
        <v>10274198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ROW(Source!A126)</f>
        <v>126</v>
      </c>
      <c r="B119">
        <v>10274199</v>
      </c>
      <c r="C119">
        <v>10274193</v>
      </c>
      <c r="D119">
        <v>4906513</v>
      </c>
      <c r="E119">
        <v>1</v>
      </c>
      <c r="F119">
        <v>1</v>
      </c>
      <c r="G119">
        <v>1</v>
      </c>
      <c r="H119">
        <v>2</v>
      </c>
      <c r="I119" t="s">
        <v>270</v>
      </c>
      <c r="J119" t="s">
        <v>271</v>
      </c>
      <c r="K119" t="s">
        <v>272</v>
      </c>
      <c r="L119">
        <v>1368</v>
      </c>
      <c r="N119">
        <v>1011</v>
      </c>
      <c r="O119" t="s">
        <v>204</v>
      </c>
      <c r="P119" t="s">
        <v>204</v>
      </c>
      <c r="Q119">
        <v>1</v>
      </c>
      <c r="X119">
        <v>1.99</v>
      </c>
      <c r="Y119">
        <v>0</v>
      </c>
      <c r="Z119">
        <v>75.4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22</v>
      </c>
      <c r="AG119">
        <v>2.4875</v>
      </c>
      <c r="AH119">
        <v>2</v>
      </c>
      <c r="AI119">
        <v>10274199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ROW(Source!A126)</f>
        <v>126</v>
      </c>
      <c r="B120">
        <v>10274200</v>
      </c>
      <c r="C120">
        <v>10274193</v>
      </c>
      <c r="D120">
        <v>4850577</v>
      </c>
      <c r="E120">
        <v>1</v>
      </c>
      <c r="F120">
        <v>1</v>
      </c>
      <c r="G120">
        <v>1</v>
      </c>
      <c r="H120">
        <v>3</v>
      </c>
      <c r="I120" t="s">
        <v>328</v>
      </c>
      <c r="J120" t="s">
        <v>328</v>
      </c>
      <c r="K120" t="s">
        <v>329</v>
      </c>
      <c r="L120">
        <v>1348</v>
      </c>
      <c r="N120">
        <v>1009</v>
      </c>
      <c r="O120" t="s">
        <v>213</v>
      </c>
      <c r="P120" t="s">
        <v>213</v>
      </c>
      <c r="Q120">
        <v>1000</v>
      </c>
      <c r="X120">
        <v>0.0021</v>
      </c>
      <c r="Y120">
        <v>8475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0.0021</v>
      </c>
      <c r="AH120">
        <v>2</v>
      </c>
      <c r="AI120">
        <v>10274200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ROW(Source!A126)</f>
        <v>126</v>
      </c>
      <c r="B121">
        <v>10274201</v>
      </c>
      <c r="C121">
        <v>10274193</v>
      </c>
      <c r="D121">
        <v>4850602</v>
      </c>
      <c r="E121">
        <v>1</v>
      </c>
      <c r="F121">
        <v>1</v>
      </c>
      <c r="G121">
        <v>1</v>
      </c>
      <c r="H121">
        <v>3</v>
      </c>
      <c r="I121" t="s">
        <v>301</v>
      </c>
      <c r="J121" t="s">
        <v>301</v>
      </c>
      <c r="K121" t="s">
        <v>302</v>
      </c>
      <c r="L121">
        <v>1348</v>
      </c>
      <c r="N121">
        <v>1009</v>
      </c>
      <c r="O121" t="s">
        <v>213</v>
      </c>
      <c r="P121" t="s">
        <v>213</v>
      </c>
      <c r="Q121">
        <v>1000</v>
      </c>
      <c r="X121">
        <v>0.016</v>
      </c>
      <c r="Y121">
        <v>729.98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0.016</v>
      </c>
      <c r="AH121">
        <v>2</v>
      </c>
      <c r="AI121">
        <v>10274201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ROW(Source!A126)</f>
        <v>126</v>
      </c>
      <c r="B122">
        <v>10274202</v>
      </c>
      <c r="C122">
        <v>10274193</v>
      </c>
      <c r="D122">
        <v>4851634</v>
      </c>
      <c r="E122">
        <v>1</v>
      </c>
      <c r="F122">
        <v>1</v>
      </c>
      <c r="G122">
        <v>1</v>
      </c>
      <c r="H122">
        <v>3</v>
      </c>
      <c r="I122" t="s">
        <v>330</v>
      </c>
      <c r="J122" t="s">
        <v>330</v>
      </c>
      <c r="K122" t="s">
        <v>331</v>
      </c>
      <c r="L122">
        <v>1391</v>
      </c>
      <c r="N122">
        <v>1013</v>
      </c>
      <c r="O122" t="s">
        <v>332</v>
      </c>
      <c r="P122" t="s">
        <v>332</v>
      </c>
      <c r="Q122">
        <v>1</v>
      </c>
      <c r="X122">
        <v>48.78</v>
      </c>
      <c r="Y122">
        <v>94.68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48.78</v>
      </c>
      <c r="AH122">
        <v>2</v>
      </c>
      <c r="AI122">
        <v>10274202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ROW(Source!A126)</f>
        <v>126</v>
      </c>
      <c r="B123">
        <v>10274203</v>
      </c>
      <c r="C123">
        <v>10274193</v>
      </c>
      <c r="D123">
        <v>4852747</v>
      </c>
      <c r="E123">
        <v>1</v>
      </c>
      <c r="F123">
        <v>1</v>
      </c>
      <c r="G123">
        <v>1</v>
      </c>
      <c r="H123">
        <v>3</v>
      </c>
      <c r="I123" t="s">
        <v>333</v>
      </c>
      <c r="J123" t="s">
        <v>333</v>
      </c>
      <c r="K123" t="s">
        <v>334</v>
      </c>
      <c r="L123">
        <v>1348</v>
      </c>
      <c r="N123">
        <v>1009</v>
      </c>
      <c r="O123" t="s">
        <v>213</v>
      </c>
      <c r="P123" t="s">
        <v>213</v>
      </c>
      <c r="Q123">
        <v>1000</v>
      </c>
      <c r="X123">
        <v>0.0236</v>
      </c>
      <c r="Y123">
        <v>1695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0.0236</v>
      </c>
      <c r="AH123">
        <v>2</v>
      </c>
      <c r="AI123">
        <v>10274203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ROW(Source!A126)</f>
        <v>126</v>
      </c>
      <c r="B124">
        <v>10274204</v>
      </c>
      <c r="C124">
        <v>10274193</v>
      </c>
      <c r="D124">
        <v>4852856</v>
      </c>
      <c r="E124">
        <v>1</v>
      </c>
      <c r="F124">
        <v>1</v>
      </c>
      <c r="G124">
        <v>1</v>
      </c>
      <c r="H124">
        <v>3</v>
      </c>
      <c r="I124" t="s">
        <v>319</v>
      </c>
      <c r="J124" t="s">
        <v>319</v>
      </c>
      <c r="K124" t="s">
        <v>320</v>
      </c>
      <c r="L124">
        <v>1346</v>
      </c>
      <c r="N124">
        <v>1009</v>
      </c>
      <c r="O124" t="s">
        <v>232</v>
      </c>
      <c r="P124" t="s">
        <v>232</v>
      </c>
      <c r="Q124">
        <v>1</v>
      </c>
      <c r="X124">
        <v>108</v>
      </c>
      <c r="Y124">
        <v>9.04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108</v>
      </c>
      <c r="AH124">
        <v>2</v>
      </c>
      <c r="AI124">
        <v>10274204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ROW(Source!A126)</f>
        <v>126</v>
      </c>
      <c r="B125">
        <v>10274205</v>
      </c>
      <c r="C125">
        <v>10274193</v>
      </c>
      <c r="D125">
        <v>4852904</v>
      </c>
      <c r="E125">
        <v>1</v>
      </c>
      <c r="F125">
        <v>1</v>
      </c>
      <c r="G125">
        <v>1</v>
      </c>
      <c r="H125">
        <v>3</v>
      </c>
      <c r="I125" t="s">
        <v>335</v>
      </c>
      <c r="J125" t="s">
        <v>335</v>
      </c>
      <c r="K125" t="s">
        <v>336</v>
      </c>
      <c r="L125">
        <v>1327</v>
      </c>
      <c r="N125">
        <v>1005</v>
      </c>
      <c r="O125" t="s">
        <v>289</v>
      </c>
      <c r="P125" t="s">
        <v>289</v>
      </c>
      <c r="Q125">
        <v>1</v>
      </c>
      <c r="X125">
        <v>89</v>
      </c>
      <c r="Y125">
        <v>5.71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89</v>
      </c>
      <c r="AH125">
        <v>2</v>
      </c>
      <c r="AI125">
        <v>10274205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ROW(Source!A126)</f>
        <v>126</v>
      </c>
      <c r="B126">
        <v>10274206</v>
      </c>
      <c r="C126">
        <v>10274193</v>
      </c>
      <c r="D126">
        <v>4852966</v>
      </c>
      <c r="E126">
        <v>1</v>
      </c>
      <c r="F126">
        <v>1</v>
      </c>
      <c r="G126">
        <v>1</v>
      </c>
      <c r="H126">
        <v>3</v>
      </c>
      <c r="I126" t="s">
        <v>279</v>
      </c>
      <c r="J126" t="s">
        <v>279</v>
      </c>
      <c r="K126" t="s">
        <v>280</v>
      </c>
      <c r="L126">
        <v>1348</v>
      </c>
      <c r="N126">
        <v>1009</v>
      </c>
      <c r="O126" t="s">
        <v>213</v>
      </c>
      <c r="P126" t="s">
        <v>213</v>
      </c>
      <c r="Q126">
        <v>1000</v>
      </c>
      <c r="X126">
        <v>0.00413</v>
      </c>
      <c r="Y126">
        <v>11978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0.00413</v>
      </c>
      <c r="AH126">
        <v>2</v>
      </c>
      <c r="AI126">
        <v>10274206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ROW(Source!A126)</f>
        <v>126</v>
      </c>
      <c r="B127">
        <v>10274207</v>
      </c>
      <c r="C127">
        <v>10274193</v>
      </c>
      <c r="D127">
        <v>4853114</v>
      </c>
      <c r="E127">
        <v>1</v>
      </c>
      <c r="F127">
        <v>1</v>
      </c>
      <c r="G127">
        <v>1</v>
      </c>
      <c r="H127">
        <v>3</v>
      </c>
      <c r="I127" t="s">
        <v>337</v>
      </c>
      <c r="K127" t="s">
        <v>338</v>
      </c>
      <c r="L127">
        <v>1346</v>
      </c>
      <c r="N127">
        <v>1009</v>
      </c>
      <c r="O127" t="s">
        <v>232</v>
      </c>
      <c r="P127" t="s">
        <v>232</v>
      </c>
      <c r="Q127">
        <v>1</v>
      </c>
      <c r="X127">
        <v>37.5</v>
      </c>
      <c r="Y127">
        <v>10.26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37.5</v>
      </c>
      <c r="AH127">
        <v>2</v>
      </c>
      <c r="AI127">
        <v>10274207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ROW(Source!A126)</f>
        <v>126</v>
      </c>
      <c r="B128">
        <v>10274208</v>
      </c>
      <c r="C128">
        <v>10274193</v>
      </c>
      <c r="D128">
        <v>4854123</v>
      </c>
      <c r="E128">
        <v>1</v>
      </c>
      <c r="F128">
        <v>1</v>
      </c>
      <c r="G128">
        <v>1</v>
      </c>
      <c r="H128">
        <v>3</v>
      </c>
      <c r="I128" t="s">
        <v>339</v>
      </c>
      <c r="J128" t="s">
        <v>339</v>
      </c>
      <c r="K128" t="s">
        <v>340</v>
      </c>
      <c r="L128">
        <v>1339</v>
      </c>
      <c r="N128">
        <v>1007</v>
      </c>
      <c r="O128" t="s">
        <v>118</v>
      </c>
      <c r="P128" t="s">
        <v>118</v>
      </c>
      <c r="Q128">
        <v>1</v>
      </c>
      <c r="X128">
        <v>0.08</v>
      </c>
      <c r="Y128">
        <v>1100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0.08</v>
      </c>
      <c r="AH128">
        <v>2</v>
      </c>
      <c r="AI128">
        <v>10274208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ROW(Source!A126)</f>
        <v>126</v>
      </c>
      <c r="B129">
        <v>10274209</v>
      </c>
      <c r="C129">
        <v>10274193</v>
      </c>
      <c r="D129">
        <v>4868000</v>
      </c>
      <c r="E129">
        <v>1</v>
      </c>
      <c r="F129">
        <v>1</v>
      </c>
      <c r="G129">
        <v>1</v>
      </c>
      <c r="H129">
        <v>3</v>
      </c>
      <c r="I129" t="s">
        <v>341</v>
      </c>
      <c r="J129" t="s">
        <v>341</v>
      </c>
      <c r="K129" t="s">
        <v>342</v>
      </c>
      <c r="L129">
        <v>1327</v>
      </c>
      <c r="N129">
        <v>1005</v>
      </c>
      <c r="O129" t="s">
        <v>289</v>
      </c>
      <c r="P129" t="s">
        <v>289</v>
      </c>
      <c r="Q129">
        <v>1</v>
      </c>
      <c r="X129">
        <v>100</v>
      </c>
      <c r="Y129">
        <v>207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100</v>
      </c>
      <c r="AH129">
        <v>2</v>
      </c>
      <c r="AI129">
        <v>10274209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ROW(Source!A126)</f>
        <v>126</v>
      </c>
      <c r="B130">
        <v>10274210</v>
      </c>
      <c r="C130">
        <v>10274193</v>
      </c>
      <c r="D130">
        <v>4877577</v>
      </c>
      <c r="E130">
        <v>1</v>
      </c>
      <c r="F130">
        <v>1</v>
      </c>
      <c r="G130">
        <v>1</v>
      </c>
      <c r="H130">
        <v>3</v>
      </c>
      <c r="I130" t="s">
        <v>343</v>
      </c>
      <c r="J130" t="s">
        <v>343</v>
      </c>
      <c r="K130" t="s">
        <v>344</v>
      </c>
      <c r="L130">
        <v>1339</v>
      </c>
      <c r="N130">
        <v>1007</v>
      </c>
      <c r="O130" t="s">
        <v>118</v>
      </c>
      <c r="P130" t="s">
        <v>118</v>
      </c>
      <c r="Q130">
        <v>1</v>
      </c>
      <c r="X130">
        <v>0.105</v>
      </c>
      <c r="Y130">
        <v>458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0.105</v>
      </c>
      <c r="AH130">
        <v>2</v>
      </c>
      <c r="AI130">
        <v>10274210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ROW(Source!A146)</f>
        <v>146</v>
      </c>
      <c r="B131">
        <v>10274240</v>
      </c>
      <c r="C131">
        <v>10274239</v>
      </c>
      <c r="D131">
        <v>4923796</v>
      </c>
      <c r="E131">
        <v>1</v>
      </c>
      <c r="F131">
        <v>1</v>
      </c>
      <c r="G131">
        <v>1</v>
      </c>
      <c r="H131">
        <v>1</v>
      </c>
      <c r="I131" t="s">
        <v>345</v>
      </c>
      <c r="K131" t="s">
        <v>346</v>
      </c>
      <c r="L131">
        <v>1369</v>
      </c>
      <c r="N131">
        <v>1013</v>
      </c>
      <c r="O131" t="s">
        <v>198</v>
      </c>
      <c r="P131" t="s">
        <v>198</v>
      </c>
      <c r="Q131">
        <v>1</v>
      </c>
      <c r="X131">
        <v>24.1</v>
      </c>
      <c r="Y131">
        <v>0</v>
      </c>
      <c r="Z131">
        <v>0</v>
      </c>
      <c r="AA131">
        <v>0</v>
      </c>
      <c r="AB131">
        <v>9.08</v>
      </c>
      <c r="AC131">
        <v>0</v>
      </c>
      <c r="AD131">
        <v>1</v>
      </c>
      <c r="AE131">
        <v>1</v>
      </c>
      <c r="AG131">
        <v>24.1</v>
      </c>
      <c r="AH131">
        <v>2</v>
      </c>
      <c r="AI131">
        <v>10274240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ROW(Source!A146)</f>
        <v>146</v>
      </c>
      <c r="B132">
        <v>10274241</v>
      </c>
      <c r="C132">
        <v>10274239</v>
      </c>
      <c r="D132">
        <v>4898672</v>
      </c>
      <c r="E132">
        <v>1</v>
      </c>
      <c r="F132">
        <v>1</v>
      </c>
      <c r="G132">
        <v>1</v>
      </c>
      <c r="H132">
        <v>3</v>
      </c>
      <c r="I132" t="s">
        <v>347</v>
      </c>
      <c r="J132" t="s">
        <v>347</v>
      </c>
      <c r="K132" t="s">
        <v>348</v>
      </c>
      <c r="L132">
        <v>1354</v>
      </c>
      <c r="N132">
        <v>1010</v>
      </c>
      <c r="O132" t="s">
        <v>229</v>
      </c>
      <c r="P132" t="s">
        <v>229</v>
      </c>
      <c r="Q132">
        <v>1</v>
      </c>
      <c r="X132">
        <v>100</v>
      </c>
      <c r="Y132">
        <v>6.22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100</v>
      </c>
      <c r="AH132">
        <v>2</v>
      </c>
      <c r="AI132">
        <v>10274241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ROW(Source!A147)</f>
        <v>147</v>
      </c>
      <c r="B133">
        <v>10274243</v>
      </c>
      <c r="C133">
        <v>10274242</v>
      </c>
      <c r="D133">
        <v>4923796</v>
      </c>
      <c r="E133">
        <v>1</v>
      </c>
      <c r="F133">
        <v>1</v>
      </c>
      <c r="G133">
        <v>1</v>
      </c>
      <c r="H133">
        <v>1</v>
      </c>
      <c r="I133" t="s">
        <v>345</v>
      </c>
      <c r="K133" t="s">
        <v>346</v>
      </c>
      <c r="L133">
        <v>1369</v>
      </c>
      <c r="N133">
        <v>1013</v>
      </c>
      <c r="O133" t="s">
        <v>198</v>
      </c>
      <c r="P133" t="s">
        <v>198</v>
      </c>
      <c r="Q133">
        <v>1</v>
      </c>
      <c r="X133">
        <v>24.1</v>
      </c>
      <c r="Y133">
        <v>0</v>
      </c>
      <c r="Z133">
        <v>0</v>
      </c>
      <c r="AA133">
        <v>0</v>
      </c>
      <c r="AB133">
        <v>9.08</v>
      </c>
      <c r="AC133">
        <v>0</v>
      </c>
      <c r="AD133">
        <v>1</v>
      </c>
      <c r="AE133">
        <v>1</v>
      </c>
      <c r="AG133">
        <v>24.1</v>
      </c>
      <c r="AH133">
        <v>2</v>
      </c>
      <c r="AI133">
        <v>10274243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ROW(Source!A147)</f>
        <v>147</v>
      </c>
      <c r="B134">
        <v>10274244</v>
      </c>
      <c r="C134">
        <v>10274242</v>
      </c>
      <c r="D134">
        <v>4902375</v>
      </c>
      <c r="E134">
        <v>1</v>
      </c>
      <c r="F134">
        <v>1</v>
      </c>
      <c r="G134">
        <v>1</v>
      </c>
      <c r="H134">
        <v>3</v>
      </c>
      <c r="I134" t="s">
        <v>349</v>
      </c>
      <c r="J134" t="s">
        <v>349</v>
      </c>
      <c r="K134" t="s">
        <v>350</v>
      </c>
      <c r="L134">
        <v>1354</v>
      </c>
      <c r="N134">
        <v>1010</v>
      </c>
      <c r="O134" t="s">
        <v>229</v>
      </c>
      <c r="P134" t="s">
        <v>229</v>
      </c>
      <c r="Q134">
        <v>1</v>
      </c>
      <c r="X134">
        <v>100</v>
      </c>
      <c r="Y134">
        <v>5.09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100</v>
      </c>
      <c r="AH134">
        <v>2</v>
      </c>
      <c r="AI134">
        <v>10274244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ROW(Source!A148)</f>
        <v>148</v>
      </c>
      <c r="B135">
        <v>10274409</v>
      </c>
      <c r="C135">
        <v>10274404</v>
      </c>
      <c r="D135">
        <v>4928768</v>
      </c>
      <c r="E135">
        <v>1</v>
      </c>
      <c r="F135">
        <v>1</v>
      </c>
      <c r="G135">
        <v>1</v>
      </c>
      <c r="H135">
        <v>1</v>
      </c>
      <c r="I135" t="s">
        <v>235</v>
      </c>
      <c r="K135" t="s">
        <v>236</v>
      </c>
      <c r="L135">
        <v>1369</v>
      </c>
      <c r="N135">
        <v>1013</v>
      </c>
      <c r="O135" t="s">
        <v>198</v>
      </c>
      <c r="P135" t="s">
        <v>198</v>
      </c>
      <c r="Q135">
        <v>1</v>
      </c>
      <c r="X135">
        <v>163.3</v>
      </c>
      <c r="Y135">
        <v>0</v>
      </c>
      <c r="Z135">
        <v>0</v>
      </c>
      <c r="AA135">
        <v>0</v>
      </c>
      <c r="AB135">
        <v>9.63</v>
      </c>
      <c r="AC135">
        <v>0</v>
      </c>
      <c r="AD135">
        <v>1</v>
      </c>
      <c r="AE135">
        <v>1</v>
      </c>
      <c r="AG135">
        <v>163.3</v>
      </c>
      <c r="AH135">
        <v>2</v>
      </c>
      <c r="AI135">
        <v>10274405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ROW(Source!A148)</f>
        <v>148</v>
      </c>
      <c r="B136">
        <v>10274410</v>
      </c>
      <c r="C136">
        <v>10274404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29</v>
      </c>
      <c r="K136" t="s">
        <v>199</v>
      </c>
      <c r="L136">
        <v>608254</v>
      </c>
      <c r="N136">
        <v>1013</v>
      </c>
      <c r="O136" t="s">
        <v>200</v>
      </c>
      <c r="P136" t="s">
        <v>200</v>
      </c>
      <c r="Q136">
        <v>1</v>
      </c>
      <c r="X136">
        <v>0.08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2</v>
      </c>
      <c r="AG136">
        <v>0.08</v>
      </c>
      <c r="AH136">
        <v>2</v>
      </c>
      <c r="AI136">
        <v>10274406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ROW(Source!A148)</f>
        <v>148</v>
      </c>
      <c r="B137">
        <v>10274411</v>
      </c>
      <c r="C137">
        <v>10274404</v>
      </c>
      <c r="D137">
        <v>4903820</v>
      </c>
      <c r="E137">
        <v>1</v>
      </c>
      <c r="F137">
        <v>1</v>
      </c>
      <c r="G137">
        <v>1</v>
      </c>
      <c r="H137">
        <v>2</v>
      </c>
      <c r="I137" t="s">
        <v>201</v>
      </c>
      <c r="J137" t="s">
        <v>202</v>
      </c>
      <c r="K137" t="s">
        <v>203</v>
      </c>
      <c r="L137">
        <v>1368</v>
      </c>
      <c r="N137">
        <v>1011</v>
      </c>
      <c r="O137" t="s">
        <v>204</v>
      </c>
      <c r="P137" t="s">
        <v>204</v>
      </c>
      <c r="Q137">
        <v>1</v>
      </c>
      <c r="X137">
        <v>0.08</v>
      </c>
      <c r="Y137">
        <v>0</v>
      </c>
      <c r="Z137">
        <v>20</v>
      </c>
      <c r="AA137">
        <v>13.5</v>
      </c>
      <c r="AB137">
        <v>0</v>
      </c>
      <c r="AC137">
        <v>0</v>
      </c>
      <c r="AD137">
        <v>1</v>
      </c>
      <c r="AE137">
        <v>0</v>
      </c>
      <c r="AG137">
        <v>0.08</v>
      </c>
      <c r="AH137">
        <v>2</v>
      </c>
      <c r="AI137">
        <v>10274407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ROW(Source!A148)</f>
        <v>148</v>
      </c>
      <c r="B138">
        <v>10274412</v>
      </c>
      <c r="C138">
        <v>10274404</v>
      </c>
      <c r="D138">
        <v>4901670</v>
      </c>
      <c r="E138">
        <v>1</v>
      </c>
      <c r="F138">
        <v>1</v>
      </c>
      <c r="G138">
        <v>1</v>
      </c>
      <c r="H138">
        <v>3</v>
      </c>
      <c r="I138" t="s">
        <v>351</v>
      </c>
      <c r="J138" t="s">
        <v>351</v>
      </c>
      <c r="K138" t="s">
        <v>352</v>
      </c>
      <c r="L138">
        <v>1354</v>
      </c>
      <c r="N138">
        <v>1010</v>
      </c>
      <c r="O138" t="s">
        <v>229</v>
      </c>
      <c r="P138" t="s">
        <v>229</v>
      </c>
      <c r="Q138">
        <v>1</v>
      </c>
      <c r="X138">
        <v>100</v>
      </c>
      <c r="Y138">
        <v>395.5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100</v>
      </c>
      <c r="AH138">
        <v>2</v>
      </c>
      <c r="AI138">
        <v>10274408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ROW(Source!A168)</f>
        <v>168</v>
      </c>
      <c r="B139">
        <v>10274274</v>
      </c>
      <c r="C139">
        <v>10274273</v>
      </c>
      <c r="D139">
        <v>4928224</v>
      </c>
      <c r="E139">
        <v>1</v>
      </c>
      <c r="F139">
        <v>1</v>
      </c>
      <c r="G139">
        <v>1</v>
      </c>
      <c r="H139">
        <v>1</v>
      </c>
      <c r="I139" t="s">
        <v>353</v>
      </c>
      <c r="K139" t="s">
        <v>354</v>
      </c>
      <c r="L139">
        <v>1369</v>
      </c>
      <c r="N139">
        <v>1013</v>
      </c>
      <c r="O139" t="s">
        <v>198</v>
      </c>
      <c r="P139" t="s">
        <v>198</v>
      </c>
      <c r="Q139">
        <v>1</v>
      </c>
      <c r="X139">
        <v>167.86</v>
      </c>
      <c r="Y139">
        <v>0</v>
      </c>
      <c r="Z139">
        <v>0</v>
      </c>
      <c r="AA139">
        <v>0</v>
      </c>
      <c r="AB139">
        <v>8.75</v>
      </c>
      <c r="AC139">
        <v>0</v>
      </c>
      <c r="AD139">
        <v>1</v>
      </c>
      <c r="AE139">
        <v>1</v>
      </c>
      <c r="AG139">
        <v>167.86</v>
      </c>
      <c r="AH139">
        <v>2</v>
      </c>
      <c r="AI139">
        <v>10274274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ROW(Source!A168)</f>
        <v>168</v>
      </c>
      <c r="B140">
        <v>10274275</v>
      </c>
      <c r="C140">
        <v>10274273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29</v>
      </c>
      <c r="K140" t="s">
        <v>199</v>
      </c>
      <c r="L140">
        <v>608254</v>
      </c>
      <c r="N140">
        <v>1013</v>
      </c>
      <c r="O140" t="s">
        <v>200</v>
      </c>
      <c r="P140" t="s">
        <v>200</v>
      </c>
      <c r="Q140">
        <v>1</v>
      </c>
      <c r="X140">
        <v>1.32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G140">
        <v>1.32</v>
      </c>
      <c r="AH140">
        <v>2</v>
      </c>
      <c r="AI140">
        <v>10274275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ROW(Source!A168)</f>
        <v>168</v>
      </c>
      <c r="B141">
        <v>10274276</v>
      </c>
      <c r="C141">
        <v>10274273</v>
      </c>
      <c r="D141">
        <v>4903537</v>
      </c>
      <c r="E141">
        <v>1</v>
      </c>
      <c r="F141">
        <v>1</v>
      </c>
      <c r="G141">
        <v>1</v>
      </c>
      <c r="H141">
        <v>2</v>
      </c>
      <c r="I141" t="s">
        <v>216</v>
      </c>
      <c r="J141" t="s">
        <v>217</v>
      </c>
      <c r="K141" t="s">
        <v>218</v>
      </c>
      <c r="L141">
        <v>1368</v>
      </c>
      <c r="N141">
        <v>1011</v>
      </c>
      <c r="O141" t="s">
        <v>204</v>
      </c>
      <c r="P141" t="s">
        <v>204</v>
      </c>
      <c r="Q141">
        <v>1</v>
      </c>
      <c r="X141">
        <v>0.52</v>
      </c>
      <c r="Y141">
        <v>0</v>
      </c>
      <c r="Z141">
        <v>112</v>
      </c>
      <c r="AA141">
        <v>13.5</v>
      </c>
      <c r="AB141">
        <v>0</v>
      </c>
      <c r="AC141">
        <v>0</v>
      </c>
      <c r="AD141">
        <v>1</v>
      </c>
      <c r="AE141">
        <v>0</v>
      </c>
      <c r="AG141">
        <v>0.52</v>
      </c>
      <c r="AH141">
        <v>2</v>
      </c>
      <c r="AI141">
        <v>10274276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ROW(Source!A168)</f>
        <v>168</v>
      </c>
      <c r="B142">
        <v>10274277</v>
      </c>
      <c r="C142">
        <v>10274273</v>
      </c>
      <c r="D142">
        <v>4903743</v>
      </c>
      <c r="E142">
        <v>1</v>
      </c>
      <c r="F142">
        <v>1</v>
      </c>
      <c r="G142">
        <v>1</v>
      </c>
      <c r="H142">
        <v>2</v>
      </c>
      <c r="I142" t="s">
        <v>355</v>
      </c>
      <c r="J142" t="s">
        <v>356</v>
      </c>
      <c r="K142" t="s">
        <v>357</v>
      </c>
      <c r="L142">
        <v>1368</v>
      </c>
      <c r="N142">
        <v>1011</v>
      </c>
      <c r="O142" t="s">
        <v>204</v>
      </c>
      <c r="P142" t="s">
        <v>204</v>
      </c>
      <c r="Q142">
        <v>1</v>
      </c>
      <c r="X142">
        <v>0.39</v>
      </c>
      <c r="Y142">
        <v>0</v>
      </c>
      <c r="Z142">
        <v>6.66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0.39</v>
      </c>
      <c r="AH142">
        <v>2</v>
      </c>
      <c r="AI142">
        <v>10274277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ROW(Source!A168)</f>
        <v>168</v>
      </c>
      <c r="B143">
        <v>10274278</v>
      </c>
      <c r="C143">
        <v>10274273</v>
      </c>
      <c r="D143">
        <v>4903928</v>
      </c>
      <c r="E143">
        <v>1</v>
      </c>
      <c r="F143">
        <v>1</v>
      </c>
      <c r="G143">
        <v>1</v>
      </c>
      <c r="H143">
        <v>2</v>
      </c>
      <c r="I143" t="s">
        <v>261</v>
      </c>
      <c r="J143" t="s">
        <v>262</v>
      </c>
      <c r="K143" t="s">
        <v>263</v>
      </c>
      <c r="L143">
        <v>1368</v>
      </c>
      <c r="N143">
        <v>1011</v>
      </c>
      <c r="O143" t="s">
        <v>204</v>
      </c>
      <c r="P143" t="s">
        <v>204</v>
      </c>
      <c r="Q143">
        <v>1</v>
      </c>
      <c r="X143">
        <v>1.79</v>
      </c>
      <c r="Y143">
        <v>0</v>
      </c>
      <c r="Z143">
        <v>8.1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1.79</v>
      </c>
      <c r="AH143">
        <v>2</v>
      </c>
      <c r="AI143">
        <v>10274278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ROW(Source!A168)</f>
        <v>168</v>
      </c>
      <c r="B144">
        <v>10274279</v>
      </c>
      <c r="C144">
        <v>10274273</v>
      </c>
      <c r="D144">
        <v>4906513</v>
      </c>
      <c r="E144">
        <v>1</v>
      </c>
      <c r="F144">
        <v>1</v>
      </c>
      <c r="G144">
        <v>1</v>
      </c>
      <c r="H144">
        <v>2</v>
      </c>
      <c r="I144" t="s">
        <v>270</v>
      </c>
      <c r="J144" t="s">
        <v>271</v>
      </c>
      <c r="K144" t="s">
        <v>272</v>
      </c>
      <c r="L144">
        <v>1368</v>
      </c>
      <c r="N144">
        <v>1011</v>
      </c>
      <c r="O144" t="s">
        <v>204</v>
      </c>
      <c r="P144" t="s">
        <v>204</v>
      </c>
      <c r="Q144">
        <v>1</v>
      </c>
      <c r="X144">
        <v>0.8</v>
      </c>
      <c r="Y144">
        <v>0</v>
      </c>
      <c r="Z144">
        <v>75.4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0.8</v>
      </c>
      <c r="AH144">
        <v>2</v>
      </c>
      <c r="AI144">
        <v>10274279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ROW(Source!A168)</f>
        <v>168</v>
      </c>
      <c r="B145">
        <v>10274280</v>
      </c>
      <c r="C145">
        <v>10274273</v>
      </c>
      <c r="D145">
        <v>4850293</v>
      </c>
      <c r="E145">
        <v>1</v>
      </c>
      <c r="F145">
        <v>1</v>
      </c>
      <c r="G145">
        <v>1</v>
      </c>
      <c r="H145">
        <v>3</v>
      </c>
      <c r="I145" t="s">
        <v>358</v>
      </c>
      <c r="J145" t="s">
        <v>358</v>
      </c>
      <c r="K145" t="s">
        <v>359</v>
      </c>
      <c r="L145">
        <v>1348</v>
      </c>
      <c r="N145">
        <v>1009</v>
      </c>
      <c r="O145" t="s">
        <v>213</v>
      </c>
      <c r="P145" t="s">
        <v>213</v>
      </c>
      <c r="Q145">
        <v>1000</v>
      </c>
      <c r="X145">
        <v>0.00089</v>
      </c>
      <c r="Y145">
        <v>42976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0.00089</v>
      </c>
      <c r="AH145">
        <v>2</v>
      </c>
      <c r="AI145">
        <v>10274280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ROW(Source!A168)</f>
        <v>168</v>
      </c>
      <c r="B146">
        <v>10274281</v>
      </c>
      <c r="C146">
        <v>10274273</v>
      </c>
      <c r="D146">
        <v>4851197</v>
      </c>
      <c r="E146">
        <v>1</v>
      </c>
      <c r="F146">
        <v>1</v>
      </c>
      <c r="G146">
        <v>1</v>
      </c>
      <c r="H146">
        <v>3</v>
      </c>
      <c r="I146" t="s">
        <v>360</v>
      </c>
      <c r="J146" t="s">
        <v>360</v>
      </c>
      <c r="K146" t="s">
        <v>361</v>
      </c>
      <c r="L146">
        <v>1348</v>
      </c>
      <c r="N146">
        <v>1009</v>
      </c>
      <c r="O146" t="s">
        <v>213</v>
      </c>
      <c r="P146" t="s">
        <v>213</v>
      </c>
      <c r="Q146">
        <v>1000</v>
      </c>
      <c r="X146">
        <v>0.00501</v>
      </c>
      <c r="Y146">
        <v>17183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0.00501</v>
      </c>
      <c r="AH146">
        <v>2</v>
      </c>
      <c r="AI146">
        <v>10274281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ROW(Source!A168)</f>
        <v>168</v>
      </c>
      <c r="B147">
        <v>10274282</v>
      </c>
      <c r="C147">
        <v>10274273</v>
      </c>
      <c r="D147">
        <v>4852659</v>
      </c>
      <c r="E147">
        <v>1</v>
      </c>
      <c r="F147">
        <v>1</v>
      </c>
      <c r="G147">
        <v>1</v>
      </c>
      <c r="H147">
        <v>3</v>
      </c>
      <c r="I147" t="s">
        <v>362</v>
      </c>
      <c r="J147" t="s">
        <v>362</v>
      </c>
      <c r="K147" t="s">
        <v>363</v>
      </c>
      <c r="L147">
        <v>1348</v>
      </c>
      <c r="N147">
        <v>1009</v>
      </c>
      <c r="O147" t="s">
        <v>213</v>
      </c>
      <c r="P147" t="s">
        <v>213</v>
      </c>
      <c r="Q147">
        <v>1000</v>
      </c>
      <c r="X147">
        <v>0.00045</v>
      </c>
      <c r="Y147">
        <v>10362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0.00045</v>
      </c>
      <c r="AH147">
        <v>2</v>
      </c>
      <c r="AI147">
        <v>10274282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ROW(Source!A168)</f>
        <v>168</v>
      </c>
      <c r="B148">
        <v>10274283</v>
      </c>
      <c r="C148">
        <v>10274273</v>
      </c>
      <c r="D148">
        <v>4852853</v>
      </c>
      <c r="E148">
        <v>1</v>
      </c>
      <c r="F148">
        <v>1</v>
      </c>
      <c r="G148">
        <v>1</v>
      </c>
      <c r="H148">
        <v>3</v>
      </c>
      <c r="I148" t="s">
        <v>364</v>
      </c>
      <c r="J148" t="s">
        <v>364</v>
      </c>
      <c r="K148" t="s">
        <v>365</v>
      </c>
      <c r="L148">
        <v>1346</v>
      </c>
      <c r="N148">
        <v>1009</v>
      </c>
      <c r="O148" t="s">
        <v>232</v>
      </c>
      <c r="P148" t="s">
        <v>232</v>
      </c>
      <c r="Q148">
        <v>1</v>
      </c>
      <c r="X148">
        <v>8</v>
      </c>
      <c r="Y148">
        <v>23.09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8</v>
      </c>
      <c r="AH148">
        <v>2</v>
      </c>
      <c r="AI148">
        <v>10274283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ROW(Source!A168)</f>
        <v>168</v>
      </c>
      <c r="B149">
        <v>10274284</v>
      </c>
      <c r="C149">
        <v>10274273</v>
      </c>
      <c r="D149">
        <v>4852869</v>
      </c>
      <c r="E149">
        <v>1</v>
      </c>
      <c r="F149">
        <v>1</v>
      </c>
      <c r="G149">
        <v>1</v>
      </c>
      <c r="H149">
        <v>3</v>
      </c>
      <c r="I149" t="s">
        <v>366</v>
      </c>
      <c r="J149" t="s">
        <v>366</v>
      </c>
      <c r="K149" t="s">
        <v>367</v>
      </c>
      <c r="L149">
        <v>1348</v>
      </c>
      <c r="N149">
        <v>1009</v>
      </c>
      <c r="O149" t="s">
        <v>213</v>
      </c>
      <c r="P149" t="s">
        <v>213</v>
      </c>
      <c r="Q149">
        <v>1000</v>
      </c>
      <c r="X149">
        <v>0.015</v>
      </c>
      <c r="Y149">
        <v>9040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0.015</v>
      </c>
      <c r="AH149">
        <v>2</v>
      </c>
      <c r="AI149">
        <v>10274284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ROW(Source!A168)</f>
        <v>168</v>
      </c>
      <c r="B150">
        <v>10274285</v>
      </c>
      <c r="C150">
        <v>10274273</v>
      </c>
      <c r="D150">
        <v>4875193</v>
      </c>
      <c r="E150">
        <v>1</v>
      </c>
      <c r="F150">
        <v>1</v>
      </c>
      <c r="G150">
        <v>1</v>
      </c>
      <c r="H150">
        <v>3</v>
      </c>
      <c r="I150" t="s">
        <v>368</v>
      </c>
      <c r="K150" t="s">
        <v>369</v>
      </c>
      <c r="L150">
        <v>1348</v>
      </c>
      <c r="N150">
        <v>1009</v>
      </c>
      <c r="O150" t="s">
        <v>213</v>
      </c>
      <c r="P150" t="s">
        <v>213</v>
      </c>
      <c r="Q150">
        <v>1000</v>
      </c>
      <c r="X150">
        <v>0.095</v>
      </c>
      <c r="Y150">
        <v>11980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0.095</v>
      </c>
      <c r="AH150">
        <v>2</v>
      </c>
      <c r="AI150">
        <v>10274285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ROW(Source!A168)</f>
        <v>168</v>
      </c>
      <c r="B151">
        <v>10274286</v>
      </c>
      <c r="C151">
        <v>10274273</v>
      </c>
      <c r="D151">
        <v>4875276</v>
      </c>
      <c r="E151">
        <v>1</v>
      </c>
      <c r="F151">
        <v>1</v>
      </c>
      <c r="G151">
        <v>1</v>
      </c>
      <c r="H151">
        <v>3</v>
      </c>
      <c r="I151" t="s">
        <v>370</v>
      </c>
      <c r="K151" t="s">
        <v>371</v>
      </c>
      <c r="L151">
        <v>1354</v>
      </c>
      <c r="N151">
        <v>1010</v>
      </c>
      <c r="O151" t="s">
        <v>229</v>
      </c>
      <c r="P151" t="s">
        <v>229</v>
      </c>
      <c r="Q151">
        <v>1</v>
      </c>
      <c r="X151">
        <v>5</v>
      </c>
      <c r="Y151">
        <v>2.79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5</v>
      </c>
      <c r="AH151">
        <v>2</v>
      </c>
      <c r="AI151">
        <v>10274286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ROW(Source!A168)</f>
        <v>168</v>
      </c>
      <c r="B152">
        <v>10274287</v>
      </c>
      <c r="C152">
        <v>10274273</v>
      </c>
      <c r="D152">
        <v>4876470</v>
      </c>
      <c r="E152">
        <v>1</v>
      </c>
      <c r="F152">
        <v>1</v>
      </c>
      <c r="G152">
        <v>1</v>
      </c>
      <c r="H152">
        <v>3</v>
      </c>
      <c r="I152" t="s">
        <v>372</v>
      </c>
      <c r="J152" t="s">
        <v>372</v>
      </c>
      <c r="K152" t="s">
        <v>373</v>
      </c>
      <c r="L152">
        <v>1327</v>
      </c>
      <c r="N152">
        <v>1005</v>
      </c>
      <c r="O152" t="s">
        <v>289</v>
      </c>
      <c r="P152" t="s">
        <v>289</v>
      </c>
      <c r="Q152">
        <v>1</v>
      </c>
      <c r="X152">
        <v>100</v>
      </c>
      <c r="Y152">
        <v>74.69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100</v>
      </c>
      <c r="AH152">
        <v>2</v>
      </c>
      <c r="AI152">
        <v>10274287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ROW(Source!A168)</f>
        <v>168</v>
      </c>
      <c r="B153">
        <v>10274288</v>
      </c>
      <c r="C153">
        <v>10274273</v>
      </c>
      <c r="D153">
        <v>4876111</v>
      </c>
      <c r="E153">
        <v>1</v>
      </c>
      <c r="F153">
        <v>1</v>
      </c>
      <c r="G153">
        <v>1</v>
      </c>
      <c r="H153">
        <v>3</v>
      </c>
      <c r="I153" t="s">
        <v>374</v>
      </c>
      <c r="J153" t="s">
        <v>374</v>
      </c>
      <c r="K153" t="s">
        <v>375</v>
      </c>
      <c r="L153">
        <v>1354</v>
      </c>
      <c r="N153">
        <v>1010</v>
      </c>
      <c r="O153" t="s">
        <v>229</v>
      </c>
      <c r="P153" t="s">
        <v>229</v>
      </c>
      <c r="Q153">
        <v>1</v>
      </c>
      <c r="X153">
        <v>9</v>
      </c>
      <c r="Y153">
        <v>50.7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9</v>
      </c>
      <c r="AH153">
        <v>2</v>
      </c>
      <c r="AI153">
        <v>10274288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ROW(Source!A168)</f>
        <v>168</v>
      </c>
      <c r="B154">
        <v>10274289</v>
      </c>
      <c r="C154">
        <v>10274273</v>
      </c>
      <c r="D154">
        <v>4872236</v>
      </c>
      <c r="E154">
        <v>1</v>
      </c>
      <c r="F154">
        <v>1</v>
      </c>
      <c r="G154">
        <v>1</v>
      </c>
      <c r="H154">
        <v>3</v>
      </c>
      <c r="I154" t="s">
        <v>376</v>
      </c>
      <c r="J154" t="s">
        <v>376</v>
      </c>
      <c r="K154" t="s">
        <v>377</v>
      </c>
      <c r="L154">
        <v>1327</v>
      </c>
      <c r="N154">
        <v>1005</v>
      </c>
      <c r="O154" t="s">
        <v>289</v>
      </c>
      <c r="P154" t="s">
        <v>289</v>
      </c>
      <c r="Q154">
        <v>1</v>
      </c>
      <c r="X154">
        <v>0.26</v>
      </c>
      <c r="Y154">
        <v>75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0.26</v>
      </c>
      <c r="AH154">
        <v>2</v>
      </c>
      <c r="AI154">
        <v>10274289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ROW(Source!A168)</f>
        <v>168</v>
      </c>
      <c r="B155">
        <v>10274290</v>
      </c>
      <c r="C155">
        <v>10274273</v>
      </c>
      <c r="D155">
        <v>4872243</v>
      </c>
      <c r="E155">
        <v>1</v>
      </c>
      <c r="F155">
        <v>1</v>
      </c>
      <c r="G155">
        <v>1</v>
      </c>
      <c r="H155">
        <v>3</v>
      </c>
      <c r="I155" t="s">
        <v>378</v>
      </c>
      <c r="J155" t="s">
        <v>378</v>
      </c>
      <c r="K155" t="s">
        <v>379</v>
      </c>
      <c r="L155">
        <v>1354</v>
      </c>
      <c r="N155">
        <v>1010</v>
      </c>
      <c r="O155" t="s">
        <v>229</v>
      </c>
      <c r="P155" t="s">
        <v>229</v>
      </c>
      <c r="Q155">
        <v>1</v>
      </c>
      <c r="X155">
        <v>5</v>
      </c>
      <c r="Y155">
        <v>75.08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5</v>
      </c>
      <c r="AH155">
        <v>2</v>
      </c>
      <c r="AI155">
        <v>10274290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ROW(Source!A188)</f>
        <v>188</v>
      </c>
      <c r="B156">
        <v>10274397</v>
      </c>
      <c r="C156">
        <v>10274396</v>
      </c>
      <c r="D156">
        <v>4923796</v>
      </c>
      <c r="E156">
        <v>1</v>
      </c>
      <c r="F156">
        <v>1</v>
      </c>
      <c r="G156">
        <v>1</v>
      </c>
      <c r="H156">
        <v>1</v>
      </c>
      <c r="I156" t="s">
        <v>345</v>
      </c>
      <c r="K156" t="s">
        <v>346</v>
      </c>
      <c r="L156">
        <v>1369</v>
      </c>
      <c r="N156">
        <v>1013</v>
      </c>
      <c r="O156" t="s">
        <v>198</v>
      </c>
      <c r="P156" t="s">
        <v>198</v>
      </c>
      <c r="Q156">
        <v>1</v>
      </c>
      <c r="X156">
        <v>106.2</v>
      </c>
      <c r="Y156">
        <v>0</v>
      </c>
      <c r="Z156">
        <v>0</v>
      </c>
      <c r="AA156">
        <v>0</v>
      </c>
      <c r="AB156">
        <v>9.08</v>
      </c>
      <c r="AC156">
        <v>0</v>
      </c>
      <c r="AD156">
        <v>1</v>
      </c>
      <c r="AE156">
        <v>1</v>
      </c>
      <c r="AF156" t="s">
        <v>23</v>
      </c>
      <c r="AG156">
        <v>122.13</v>
      </c>
      <c r="AH156">
        <v>2</v>
      </c>
      <c r="AI156">
        <v>10274397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ROW(Source!A188)</f>
        <v>188</v>
      </c>
      <c r="B157">
        <v>10274398</v>
      </c>
      <c r="C157">
        <v>10274396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29</v>
      </c>
      <c r="K157" t="s">
        <v>199</v>
      </c>
      <c r="L157">
        <v>608254</v>
      </c>
      <c r="N157">
        <v>1013</v>
      </c>
      <c r="O157" t="s">
        <v>200</v>
      </c>
      <c r="P157" t="s">
        <v>200</v>
      </c>
      <c r="Q157">
        <v>1</v>
      </c>
      <c r="X157">
        <v>2.71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2</v>
      </c>
      <c r="AF157" t="s">
        <v>22</v>
      </c>
      <c r="AG157">
        <v>3.3875</v>
      </c>
      <c r="AH157">
        <v>2</v>
      </c>
      <c r="AI157">
        <v>10274398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ROW(Source!A188)</f>
        <v>188</v>
      </c>
      <c r="B158">
        <v>10274399</v>
      </c>
      <c r="C158">
        <v>10274396</v>
      </c>
      <c r="D158">
        <v>4903698</v>
      </c>
      <c r="E158">
        <v>1</v>
      </c>
      <c r="F158">
        <v>1</v>
      </c>
      <c r="G158">
        <v>1</v>
      </c>
      <c r="H158">
        <v>2</v>
      </c>
      <c r="I158" t="s">
        <v>258</v>
      </c>
      <c r="J158" t="s">
        <v>259</v>
      </c>
      <c r="K158" t="s">
        <v>260</v>
      </c>
      <c r="L158">
        <v>1368</v>
      </c>
      <c r="N158">
        <v>1011</v>
      </c>
      <c r="O158" t="s">
        <v>204</v>
      </c>
      <c r="P158" t="s">
        <v>204</v>
      </c>
      <c r="Q158">
        <v>1</v>
      </c>
      <c r="X158">
        <v>0.91</v>
      </c>
      <c r="Y158">
        <v>0</v>
      </c>
      <c r="Z158">
        <v>90</v>
      </c>
      <c r="AA158">
        <v>10.06</v>
      </c>
      <c r="AB158">
        <v>0</v>
      </c>
      <c r="AC158">
        <v>0</v>
      </c>
      <c r="AD158">
        <v>1</v>
      </c>
      <c r="AE158">
        <v>0</v>
      </c>
      <c r="AF158" t="s">
        <v>22</v>
      </c>
      <c r="AG158">
        <v>1.1375</v>
      </c>
      <c r="AH158">
        <v>2</v>
      </c>
      <c r="AI158">
        <v>10274399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ROW(Source!A188)</f>
        <v>188</v>
      </c>
      <c r="B159">
        <v>10274400</v>
      </c>
      <c r="C159">
        <v>10274396</v>
      </c>
      <c r="D159">
        <v>4903740</v>
      </c>
      <c r="E159">
        <v>1</v>
      </c>
      <c r="F159">
        <v>1</v>
      </c>
      <c r="G159">
        <v>1</v>
      </c>
      <c r="H159">
        <v>2</v>
      </c>
      <c r="I159" t="s">
        <v>380</v>
      </c>
      <c r="J159" t="s">
        <v>356</v>
      </c>
      <c r="K159" t="s">
        <v>381</v>
      </c>
      <c r="L159">
        <v>1368</v>
      </c>
      <c r="N159">
        <v>1011</v>
      </c>
      <c r="O159" t="s">
        <v>204</v>
      </c>
      <c r="P159" t="s">
        <v>204</v>
      </c>
      <c r="Q159">
        <v>1</v>
      </c>
      <c r="X159">
        <v>0.01</v>
      </c>
      <c r="Y159">
        <v>0</v>
      </c>
      <c r="Z159">
        <v>1.7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22</v>
      </c>
      <c r="AG159">
        <v>0.0125</v>
      </c>
      <c r="AH159">
        <v>2</v>
      </c>
      <c r="AI159">
        <v>10274400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ROW(Source!A188)</f>
        <v>188</v>
      </c>
      <c r="B160">
        <v>10274401</v>
      </c>
      <c r="C160">
        <v>10274396</v>
      </c>
      <c r="D160">
        <v>4906228</v>
      </c>
      <c r="E160">
        <v>1</v>
      </c>
      <c r="F160">
        <v>1</v>
      </c>
      <c r="G160">
        <v>1</v>
      </c>
      <c r="H160">
        <v>2</v>
      </c>
      <c r="I160" t="s">
        <v>382</v>
      </c>
      <c r="J160" t="s">
        <v>383</v>
      </c>
      <c r="K160" t="s">
        <v>384</v>
      </c>
      <c r="L160">
        <v>1368</v>
      </c>
      <c r="N160">
        <v>1011</v>
      </c>
      <c r="O160" t="s">
        <v>204</v>
      </c>
      <c r="P160" t="s">
        <v>204</v>
      </c>
      <c r="Q160">
        <v>1</v>
      </c>
      <c r="X160">
        <v>1.12</v>
      </c>
      <c r="Y160">
        <v>0</v>
      </c>
      <c r="Z160">
        <v>6.82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22</v>
      </c>
      <c r="AG160">
        <v>1.4</v>
      </c>
      <c r="AH160">
        <v>2</v>
      </c>
      <c r="AI160">
        <v>10274401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ROW(Source!A188)</f>
        <v>188</v>
      </c>
      <c r="B161">
        <v>10274402</v>
      </c>
      <c r="C161">
        <v>10274396</v>
      </c>
      <c r="D161">
        <v>4906513</v>
      </c>
      <c r="E161">
        <v>1</v>
      </c>
      <c r="F161">
        <v>1</v>
      </c>
      <c r="G161">
        <v>1</v>
      </c>
      <c r="H161">
        <v>2</v>
      </c>
      <c r="I161" t="s">
        <v>270</v>
      </c>
      <c r="J161" t="s">
        <v>271</v>
      </c>
      <c r="K161" t="s">
        <v>272</v>
      </c>
      <c r="L161">
        <v>1368</v>
      </c>
      <c r="N161">
        <v>1011</v>
      </c>
      <c r="O161" t="s">
        <v>204</v>
      </c>
      <c r="P161" t="s">
        <v>204</v>
      </c>
      <c r="Q161">
        <v>1</v>
      </c>
      <c r="X161">
        <v>1.8</v>
      </c>
      <c r="Y161">
        <v>0</v>
      </c>
      <c r="Z161">
        <v>75.4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22</v>
      </c>
      <c r="AG161">
        <v>2.25</v>
      </c>
      <c r="AH161">
        <v>2</v>
      </c>
      <c r="AI161">
        <v>10274402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ROW(Source!A188)</f>
        <v>188</v>
      </c>
      <c r="B162">
        <v>10274403</v>
      </c>
      <c r="C162">
        <v>10274396</v>
      </c>
      <c r="D162">
        <v>4852932</v>
      </c>
      <c r="E162">
        <v>1</v>
      </c>
      <c r="F162">
        <v>1</v>
      </c>
      <c r="G162">
        <v>1</v>
      </c>
      <c r="H162">
        <v>3</v>
      </c>
      <c r="I162" t="s">
        <v>385</v>
      </c>
      <c r="J162" t="s">
        <v>385</v>
      </c>
      <c r="K162" t="s">
        <v>386</v>
      </c>
      <c r="L162">
        <v>1348</v>
      </c>
      <c r="N162">
        <v>1009</v>
      </c>
      <c r="O162" t="s">
        <v>213</v>
      </c>
      <c r="P162" t="s">
        <v>213</v>
      </c>
      <c r="Q162">
        <v>1000</v>
      </c>
      <c r="X162">
        <v>0.6</v>
      </c>
      <c r="Y162">
        <v>38397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0.6</v>
      </c>
      <c r="AH162">
        <v>2</v>
      </c>
      <c r="AI162">
        <v>10274403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2010-10-19T07:45:17Z</dcterms:modified>
  <cp:category/>
  <cp:version/>
  <cp:contentType/>
  <cp:contentStatus/>
</cp:coreProperties>
</file>